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5" windowWidth="15315" windowHeight="7995"/>
  </bookViews>
  <sheets>
    <sheet name="Dashboard" sheetId="5" r:id="rId1"/>
    <sheet name="Data" sheetId="1" r:id="rId2"/>
  </sheets>
  <definedNames>
    <definedName name="Demo">Data!$A$1:$L$101</definedName>
  </definedNames>
  <calcPr calcId="162913"/>
  <pivotCaches>
    <pivotCache cacheId="0" r:id="rId3"/>
    <pivotCache cacheId="1" r:id="rId4"/>
  </pivotCaches>
</workbook>
</file>

<file path=xl/calcChain.xml><?xml version="1.0" encoding="utf-8"?>
<calcChain xmlns="http://schemas.openxmlformats.org/spreadsheetml/2006/main">
  <c r="I108" i="1" l="1"/>
  <c r="G106" i="1"/>
  <c r="G105" i="1"/>
  <c r="L91" i="1"/>
  <c r="G104" i="1"/>
  <c r="N9" i="1"/>
  <c r="H35" i="5"/>
  <c r="H34" i="5"/>
  <c r="H69" i="1"/>
  <c r="J34" i="5"/>
  <c r="J35" i="5"/>
  <c r="I35" i="5"/>
  <c r="I34" i="5"/>
  <c r="I101" i="1" l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  <c r="I2" i="1"/>
  <c r="J2" i="1" s="1"/>
  <c r="K101" i="1" l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K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F23" i="5" l="1"/>
  <c r="D26" i="5"/>
  <c r="D23" i="5"/>
  <c r="F26" i="5"/>
  <c r="L2" i="1"/>
</calcChain>
</file>

<file path=xl/comments1.xml><?xml version="1.0" encoding="utf-8"?>
<comments xmlns="http://schemas.openxmlformats.org/spreadsheetml/2006/main">
  <authors>
    <author>Satish Nargundkar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Satish Nargundkar:</t>
        </r>
        <r>
          <rPr>
            <sz val="8"/>
            <color indexed="81"/>
            <rFont val="Tahoma"/>
            <family val="2"/>
          </rPr>
          <t xml:space="preserve">
1= Male
0=Female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>Satish Nargundkar:</t>
        </r>
        <r>
          <rPr>
            <sz val="8"/>
            <color indexed="81"/>
            <rFont val="Tahoma"/>
            <family val="2"/>
          </rPr>
          <t xml:space="preserve">
In inches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Satish Nargundkar:</t>
        </r>
        <r>
          <rPr>
            <sz val="8"/>
            <color indexed="81"/>
            <rFont val="Tahoma"/>
            <family val="2"/>
          </rPr>
          <t xml:space="preserve">
1= Smoker
0=Non-smoker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Satish Nargundkar:</t>
        </r>
        <r>
          <rPr>
            <sz val="8"/>
            <color indexed="81"/>
            <rFont val="Tahoma"/>
            <family val="2"/>
          </rPr>
          <t xml:space="preserve">
Number of minutes per day on average.</t>
        </r>
      </text>
    </comment>
    <comment ref="I104" authorId="0">
      <text>
        <r>
          <rPr>
            <b/>
            <sz val="8"/>
            <color indexed="81"/>
            <rFont val="Tahoma"/>
            <family val="2"/>
          </rPr>
          <t>Satish Nargundkar:</t>
        </r>
        <r>
          <rPr>
            <sz val="8"/>
            <color indexed="81"/>
            <rFont val="Tahoma"/>
            <family val="2"/>
          </rPr>
          <t xml:space="preserve">
In inches</t>
        </r>
      </text>
    </comment>
  </commentList>
</comments>
</file>

<file path=xl/connections.xml><?xml version="1.0" encoding="utf-8"?>
<connections xmlns="http://schemas.openxmlformats.org/spreadsheetml/2006/main">
  <connection id="1" name="Lung Capacity.accdb Data" type="1" refreshedVersion="0" background="1" saveData="1">
    <dbPr connection="DSN=MS Access Database;DBQ=C:\_Steve Wong\_GSU\Six Sigma\LSS\Lung Capacity.accdb;DefaultDir=C:\_Steve Wong\_GSU\Six Sigma\LSS;DriverId=25;FIL=MS Access;MaxBufferSize=2048;PageTimeout=5;" command="SELECT Data.Gender, Data.Height, Data.Smoker, Data.Exercise, Data.Age, Data.`Lung Capacity (cc)`_x000d__x000a_FROM `C:\_Steve Wong\_GSU\Six Sigma\LSS\Lung Capacity.accdb`.Data Data_x000d__x000a_ORDER BY Data.Gender"/>
  </connection>
</connections>
</file>

<file path=xl/sharedStrings.xml><?xml version="1.0" encoding="utf-8"?>
<sst xmlns="http://schemas.openxmlformats.org/spreadsheetml/2006/main" count="168" uniqueCount="44">
  <si>
    <t>Row Labels</t>
  </si>
  <si>
    <t>Grand Total</t>
  </si>
  <si>
    <t>ID</t>
  </si>
  <si>
    <t>Type of Surgery</t>
  </si>
  <si>
    <t>Average stay</t>
  </si>
  <si>
    <t>Cost to Hospital for Surgery</t>
  </si>
  <si>
    <t>Cost to Hospital per bed per day</t>
  </si>
  <si>
    <t>Hospital Income</t>
  </si>
  <si>
    <t>A</t>
  </si>
  <si>
    <t>B</t>
  </si>
  <si>
    <t>Surgery Description</t>
  </si>
  <si>
    <t>Actual Stay</t>
  </si>
  <si>
    <t>Profit</t>
  </si>
  <si>
    <t>Margin</t>
  </si>
  <si>
    <t>Stay_Category</t>
  </si>
  <si>
    <t>Cureitall Hospital</t>
  </si>
  <si>
    <t>(All)</t>
  </si>
  <si>
    <t>1. Low</t>
  </si>
  <si>
    <t>2. Medium</t>
  </si>
  <si>
    <t>Sum of Hospital Income</t>
  </si>
  <si>
    <t>Average Profit</t>
  </si>
  <si>
    <t>Maximum Profit</t>
  </si>
  <si>
    <t>Average Margin</t>
  </si>
  <si>
    <t>Maximum Margin</t>
  </si>
  <si>
    <t>Average of Hospital Income</t>
  </si>
  <si>
    <t>Values</t>
  </si>
  <si>
    <t>Average Revenue</t>
  </si>
  <si>
    <t>Chart</t>
  </si>
  <si>
    <t>Average of Profit</t>
  </si>
  <si>
    <t>Cardiology</t>
  </si>
  <si>
    <t>Select SURGERY below for the average revenue and profit:</t>
  </si>
  <si>
    <t>if</t>
  </si>
  <si>
    <t>vlookup</t>
  </si>
  <si>
    <t>dcounta</t>
  </si>
  <si>
    <t>Excel formula</t>
  </si>
  <si>
    <t>ABC</t>
  </si>
  <si>
    <t>Q1</t>
  </si>
  <si>
    <t>Q2</t>
  </si>
  <si>
    <t>Q3</t>
  </si>
  <si>
    <t>COUNTIF</t>
  </si>
  <si>
    <t>COUNTIFS</t>
  </si>
  <si>
    <r>
      <t xml:space="preserve">A 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1. Low</t>
    </r>
  </si>
  <si>
    <r>
      <t xml:space="preserve">(A and 1. Low) </t>
    </r>
    <r>
      <rPr>
        <b/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(B and 2. Medium)</t>
    </r>
  </si>
  <si>
    <t>Neurosurgery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</si>
</sst>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2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0" fillId="3" borderId="0" xfId="0" applyFill="1"/>
    <xf numFmtId="0" fontId="0" fillId="3" borderId="0" xfId="0" applyFill="1" applyAlignment="1">
      <alignment horizontal="left"/>
    </xf>
    <xf numFmtId="165" fontId="0" fillId="3" borderId="0" xfId="0" applyNumberForma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2" fillId="4" borderId="0" xfId="0" applyFont="1" applyFill="1" applyAlignment="1">
      <alignment horizontal="center" wrapText="1"/>
    </xf>
    <xf numFmtId="16" fontId="0" fillId="0" borderId="0" xfId="0" quotePrefix="1" applyNumberFormat="1"/>
    <xf numFmtId="1" fontId="0" fillId="0" borderId="0" xfId="0" applyNumberFormat="1" applyAlignment="1">
      <alignment horizontal="center"/>
    </xf>
    <xf numFmtId="1" fontId="2" fillId="2" borderId="2" xfId="0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43" fontId="3" fillId="0" borderId="0" xfId="1" applyFont="1" applyAlignment="1">
      <alignment horizontal="right" wrapText="1"/>
    </xf>
    <xf numFmtId="43" fontId="0" fillId="0" borderId="0" xfId="1" applyFont="1"/>
    <xf numFmtId="166" fontId="3" fillId="0" borderId="0" xfId="2" applyNumberFormat="1" applyFont="1" applyAlignment="1">
      <alignment horizontal="right" wrapText="1"/>
    </xf>
    <xf numFmtId="166" fontId="0" fillId="0" borderId="0" xfId="2" applyNumberFormat="1" applyFont="1"/>
    <xf numFmtId="166" fontId="0" fillId="0" borderId="0" xfId="0" applyNumberFormat="1" applyAlignment="1">
      <alignment horizontal="center"/>
    </xf>
    <xf numFmtId="9" fontId="0" fillId="0" borderId="0" xfId="3" applyFont="1" applyAlignment="1">
      <alignment horizontal="center"/>
    </xf>
    <xf numFmtId="166" fontId="0" fillId="0" borderId="0" xfId="0" applyNumberFormat="1"/>
    <xf numFmtId="166" fontId="9" fillId="3" borderId="1" xfId="2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 wrapText="1"/>
    </xf>
    <xf numFmtId="167" fontId="0" fillId="3" borderId="2" xfId="3" applyNumberFormat="1" applyFont="1" applyFill="1" applyBorder="1" applyAlignment="1">
      <alignment horizontal="right"/>
    </xf>
    <xf numFmtId="166" fontId="0" fillId="3" borderId="0" xfId="2" applyNumberFormat="1" applyFont="1" applyFill="1"/>
    <xf numFmtId="166" fontId="0" fillId="3" borderId="3" xfId="0" applyNumberFormat="1" applyFill="1" applyBorder="1"/>
    <xf numFmtId="166" fontId="0" fillId="3" borderId="4" xfId="0" applyNumberFormat="1" applyFill="1" applyBorder="1"/>
    <xf numFmtId="166" fontId="0" fillId="3" borderId="5" xfId="0" applyNumberFormat="1" applyFill="1" applyBorder="1"/>
    <xf numFmtId="166" fontId="0" fillId="3" borderId="6" xfId="0" applyNumberFormat="1" applyFill="1" applyBorder="1"/>
    <xf numFmtId="0" fontId="0" fillId="3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0"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5" formatCode="_(* #,##0_);_(* \(#,##0\);_(* &quot;-&quot;??_);_(@_)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</dxf>
    <dxf>
      <numFmt numFmtId="165" formatCode="_(* #,##0_);_(* \(#,##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[Hospital 2018_11_05.xlsx]Dashboard!PivotTable2</c:name>
    <c:fmtId val="0"/>
  </c:pivotSource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Average Revenue by</a:t>
            </a:r>
            <a:r>
              <a:rPr lang="en-US" sz="1400" baseline="0"/>
              <a:t> Surgery / Length of Stay</a:t>
            </a:r>
            <a:endParaRPr lang="en-US" sz="1400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Dashboard!$C$6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Dashboard!$B$7</c:f>
              <c:strCache>
                <c:ptCount val="1"/>
                <c:pt idx="0">
                  <c:v>1. Low</c:v>
                </c:pt>
              </c:strCache>
            </c:strRef>
          </c:cat>
          <c:val>
            <c:numRef>
              <c:f>Dashboard!$C$7</c:f>
              <c:numCache>
                <c:formatCode>_("$"* #,##0_);_("$"* \(#,##0\);_("$"* "-"??_);_(@_)</c:formatCode>
                <c:ptCount val="1"/>
                <c:pt idx="0">
                  <c:v>69230.647868308384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9A-4014-A68B-7A9C1346F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514304"/>
        <c:axId val="313508416"/>
      </c:barChart>
      <c:catAx>
        <c:axId val="308514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3508416"/>
        <c:crosses val="autoZero"/>
        <c:auto val="1"/>
        <c:lblAlgn val="ctr"/>
        <c:lblOffset val="100"/>
        <c:noMultiLvlLbl val="0"/>
      </c:catAx>
      <c:valAx>
        <c:axId val="313508416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0851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[Hospital 2018_11_05.xlsx]Dashboard!PivotTable4</c:name>
    <c:fmtId val="1"/>
  </c:pivotSource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/>
              <a:t>Top 10 Revenue by Surgery &amp; Stay Cetogory</a:t>
            </a:r>
            <a:endParaRPr lang="en-US" sz="1400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Dashboard!$I$6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Dashboard!$H$7:$H$17</c:f>
              <c:strCache>
                <c:ptCount val="10"/>
                <c:pt idx="0">
                  <c:v>28</c:v>
                </c:pt>
                <c:pt idx="1">
                  <c:v>36</c:v>
                </c:pt>
                <c:pt idx="2">
                  <c:v>56</c:v>
                </c:pt>
                <c:pt idx="3">
                  <c:v>13</c:v>
                </c:pt>
                <c:pt idx="4">
                  <c:v>54</c:v>
                </c:pt>
                <c:pt idx="5">
                  <c:v>85</c:v>
                </c:pt>
                <c:pt idx="6">
                  <c:v>32</c:v>
                </c:pt>
                <c:pt idx="7">
                  <c:v>46</c:v>
                </c:pt>
                <c:pt idx="8">
                  <c:v>84</c:v>
                </c:pt>
                <c:pt idx="9">
                  <c:v>75</c:v>
                </c:pt>
              </c:strCache>
            </c:strRef>
          </c:cat>
          <c:val>
            <c:numRef>
              <c:f>Dashboard!$I$7:$I$17</c:f>
              <c:numCache>
                <c:formatCode>_(* #,##0_);_(* \(#,##0\);_(* "-"??_);_(@_)</c:formatCode>
                <c:ptCount val="10"/>
                <c:pt idx="0">
                  <c:v>86927.832544116347</c:v>
                </c:pt>
                <c:pt idx="1">
                  <c:v>86714.039592288347</c:v>
                </c:pt>
                <c:pt idx="2">
                  <c:v>86661.670318193617</c:v>
                </c:pt>
                <c:pt idx="3">
                  <c:v>85945.691103499965</c:v>
                </c:pt>
                <c:pt idx="4">
                  <c:v>84886.099820299511</c:v>
                </c:pt>
                <c:pt idx="5">
                  <c:v>84542.603962983674</c:v>
                </c:pt>
                <c:pt idx="6">
                  <c:v>84517.060756077175</c:v>
                </c:pt>
                <c:pt idx="7">
                  <c:v>84277.233891210795</c:v>
                </c:pt>
                <c:pt idx="8">
                  <c:v>82091.613503679313</c:v>
                </c:pt>
                <c:pt idx="9">
                  <c:v>81578.695358130208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24-4095-A940-946581319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788608"/>
        <c:axId val="313640640"/>
      </c:barChart>
      <c:catAx>
        <c:axId val="31078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13640640"/>
        <c:crosses val="autoZero"/>
        <c:auto val="1"/>
        <c:lblAlgn val="ctr"/>
        <c:lblOffset val="100"/>
        <c:noMultiLvlLbl val="0"/>
      </c:catAx>
      <c:valAx>
        <c:axId val="313640640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310788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Average</a:t>
            </a:r>
            <a:r>
              <a:rPr lang="en-US" sz="1200" baseline="0"/>
              <a:t> Revenue and Profit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Dashboard!$I$33</c:f>
              <c:strCache>
                <c:ptCount val="1"/>
                <c:pt idx="0">
                  <c:v>Average Revenue</c:v>
                </c:pt>
              </c:strCache>
            </c:strRef>
          </c:tx>
          <c:invertIfNegative val="0"/>
          <c:cat>
            <c:strRef>
              <c:f>Dashboard!$H$34:$H$35</c:f>
              <c:strCache>
                <c:ptCount val="2"/>
                <c:pt idx="0">
                  <c:v>Neurosurgery</c:v>
                </c:pt>
                <c:pt idx="1">
                  <c:v>Cardiology</c:v>
                </c:pt>
              </c:strCache>
            </c:strRef>
          </c:cat>
          <c:val>
            <c:numRef>
              <c:f>Dashboard!$I$34:$I$35</c:f>
              <c:numCache>
                <c:formatCode>_("$"* #,##0_);_("$"* \(#,##0\);_("$"* "-"??_);_(@_)</c:formatCode>
                <c:ptCount val="2"/>
                <c:pt idx="0">
                  <c:v>38377.902134527874</c:v>
                </c:pt>
                <c:pt idx="1">
                  <c:v>38151.9252773439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A0-4F3F-9A62-D8CD2D77E245}"/>
            </c:ext>
          </c:extLst>
        </c:ser>
        <c:ser>
          <c:idx val="1"/>
          <c:order val="1"/>
          <c:tx>
            <c:strRef>
              <c:f>Dashboard!$J$33</c:f>
              <c:strCache>
                <c:ptCount val="1"/>
                <c:pt idx="0">
                  <c:v>Average Profit</c:v>
                </c:pt>
              </c:strCache>
            </c:strRef>
          </c:tx>
          <c:invertIfNegative val="0"/>
          <c:cat>
            <c:strRef>
              <c:f>Dashboard!$H$34:$H$35</c:f>
              <c:strCache>
                <c:ptCount val="2"/>
                <c:pt idx="0">
                  <c:v>Neurosurgery</c:v>
                </c:pt>
                <c:pt idx="1">
                  <c:v>Cardiology</c:v>
                </c:pt>
              </c:strCache>
            </c:strRef>
          </c:cat>
          <c:val>
            <c:numRef>
              <c:f>Dashboard!$J$34:$J$35</c:f>
              <c:numCache>
                <c:formatCode>_("$"* #,##0_);_("$"* \(#,##0\);_("$"* "-"??_);_(@_)</c:formatCode>
                <c:ptCount val="2"/>
                <c:pt idx="0">
                  <c:v>32172.38181852912</c:v>
                </c:pt>
                <c:pt idx="1">
                  <c:v>31078.722590964455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A0-4F3F-9A62-D8CD2D77E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789120"/>
        <c:axId val="313642368"/>
      </c:barChart>
      <c:catAx>
        <c:axId val="31078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3642368"/>
        <c:crosses val="autoZero"/>
        <c:auto val="1"/>
        <c:lblAlgn val="ctr"/>
        <c:lblOffset val="100"/>
        <c:noMultiLvlLbl val="0"/>
      </c:catAx>
      <c:valAx>
        <c:axId val="313642368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107891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44860</xdr:colOff>
      <xdr:row>4</xdr:row>
      <xdr:rowOff>161004</xdr:rowOff>
    </xdr:from>
    <xdr:to>
      <xdr:col>5</xdr:col>
      <xdr:colOff>568734</xdr:colOff>
      <xdr:row>19</xdr:row>
      <xdr:rowOff>45167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22123</xdr:colOff>
      <xdr:row>5</xdr:row>
      <xdr:rowOff>1537</xdr:rowOff>
    </xdr:from>
    <xdr:to>
      <xdr:col>11</xdr:col>
      <xdr:colOff>498373</xdr:colOff>
      <xdr:row>19</xdr:row>
      <xdr:rowOff>77736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21</xdr:row>
      <xdr:rowOff>95250</xdr:rowOff>
    </xdr:from>
    <xdr:to>
      <xdr:col>12</xdr:col>
      <xdr:colOff>28575</xdr:colOff>
      <xdr:row>36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Wong" refreshedDate="41499.502004050926" createdVersion="3" refreshedVersion="3" minRefreshableVersion="3" recordCount="100">
  <cacheSource type="worksheet">
    <worksheetSource ref="A1:L101" sheet="Data"/>
  </cacheSource>
  <cacheFields count="12">
    <cacheField name="ID" numFmtId="0">
      <sharedItems containsSemiMixedTypes="0" containsString="0" containsNumber="1" containsInteger="1" minValue="1" maxValue="100" count="10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</sharedItems>
    </cacheField>
    <cacheField name="Type of Surgery" numFmtId="164">
      <sharedItems count="2">
        <s v="A"/>
        <s v="B"/>
      </sharedItems>
    </cacheField>
    <cacheField name="Average stay" numFmtId="43">
      <sharedItems containsSemiMixedTypes="0" containsString="0" containsNumber="1" minValue="1.5325037658045613" maxValue="3.7879463515605329"/>
    </cacheField>
    <cacheField name="Cost to Hospital for Surgery" numFmtId="166">
      <sharedItems containsSemiMixedTypes="0" containsString="0" containsNumber="1" minValue="30339.808217352904" maxValue="46980.540260632391"/>
    </cacheField>
    <cacheField name="Cost to Hospital per bed per day" numFmtId="166">
      <sharedItems containsSemiMixedTypes="0" containsString="0" containsNumber="1" minValue="301.29173958906642" maxValue="420.00449816587826"/>
    </cacheField>
    <cacheField name="Hospital Income" numFmtId="166">
      <sharedItems containsSemiMixedTypes="0" containsString="0" containsNumber="1" minValue="55277.552498072022" maxValue="89878.654985435802"/>
    </cacheField>
    <cacheField name="ID2" numFmtId="0">
      <sharedItems containsSemiMixedTypes="0" containsString="0" containsNumber="1" containsInteger="1" minValue="1" maxValue="100"/>
    </cacheField>
    <cacheField name="Surgery Description" numFmtId="0">
      <sharedItems count="2">
        <s v="Neurosurgery"/>
        <s v="Cardiology"/>
      </sharedItems>
    </cacheField>
    <cacheField name="Profit" numFmtId="166">
      <sharedItems containsSemiMixedTypes="0" containsString="0" containsNumber="1" minValue="9554.3496597061821" maxValue="54985.128988016208"/>
    </cacheField>
    <cacheField name="Margin" numFmtId="9">
      <sharedItems containsSemiMixedTypes="0" containsString="0" containsNumber="1" minValue="0.1689991733099489" maxValue="0.62830443429421934"/>
    </cacheField>
    <cacheField name="Actual Stay" numFmtId="1">
      <sharedItems containsSemiMixedTypes="0" containsString="0" containsNumber="1" containsInteger="1" minValue="2" maxValue="4"/>
    </cacheField>
    <cacheField name="Stay_Category" numFmtId="0">
      <sharedItems count="2">
        <s v="1. Low"/>
        <s v="2. Mediu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 Mack Robinson College of Business" refreshedDate="43409.660001851851" createdVersion="6" refreshedVersion="6" minRefreshableVersion="3" recordCount="100">
  <cacheSource type="worksheet">
    <worksheetSource name="Demo"/>
  </cacheSource>
  <cacheFields count="12">
    <cacheField name="ID" numFmtId="0">
      <sharedItems containsSemiMixedTypes="0" containsString="0" containsNumber="1" containsInteger="1" minValue="1" maxValue="100"/>
    </cacheField>
    <cacheField name="Type of Surgery" numFmtId="164">
      <sharedItems/>
    </cacheField>
    <cacheField name="Average stay" numFmtId="43">
      <sharedItems containsSemiMixedTypes="0" containsString="0" containsNumber="1" minValue="1.5325037658045613" maxValue="3.7879463515605329"/>
    </cacheField>
    <cacheField name="Cost to Hospital for Surgery" numFmtId="166">
      <sharedItems containsSemiMixedTypes="0" containsString="0" containsNumber="1" minValue="30339.808217352904" maxValue="46980.540260632391"/>
    </cacheField>
    <cacheField name="Cost to Hospital per bed per day" numFmtId="166">
      <sharedItems containsSemiMixedTypes="0" containsString="0" containsNumber="1" minValue="301.29173958906642" maxValue="420.00449816587826"/>
    </cacheField>
    <cacheField name="Hospital Income" numFmtId="166">
      <sharedItems containsSemiMixedTypes="0" containsString="0" containsNumber="1" minValue="55277.552498072022" maxValue="89878.654985435802"/>
    </cacheField>
    <cacheField name="ID2" numFmtId="0">
      <sharedItems containsSemiMixedTypes="0" containsString="0" containsNumber="1" containsInteger="1" minValue="1" maxValue="100" count="10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</sharedItems>
    </cacheField>
    <cacheField name="Surgery Description" numFmtId="0">
      <sharedItems count="2">
        <s v="Neurosurgery"/>
        <s v="Cardiology"/>
      </sharedItems>
    </cacheField>
    <cacheField name="Profit" numFmtId="166">
      <sharedItems containsSemiMixedTypes="0" containsString="0" containsNumber="1" minValue="9554.3496597061821" maxValue="54985.128988016208"/>
    </cacheField>
    <cacheField name="Margin" numFmtId="9">
      <sharedItems containsSemiMixedTypes="0" containsString="0" containsNumber="1" minValue="0.1689991733099489" maxValue="0.62830443429421934"/>
    </cacheField>
    <cacheField name="Actual Stay" numFmtId="1">
      <sharedItems containsSemiMixedTypes="0" containsString="0" containsNumber="1" containsInteger="1" minValue="2" maxValue="4"/>
    </cacheField>
    <cacheField name="Stay_Category" numFmtId="0">
      <sharedItems count="2">
        <s v="1. Low"/>
        <s v="2. Mediu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x v="0"/>
    <x v="0"/>
    <n v="2.7929727424263047"/>
    <n v="32022.32535048874"/>
    <n v="311.00592674954942"/>
    <n v="79141.790539119567"/>
    <n v="1"/>
    <x v="0"/>
    <n v="47119.465188630827"/>
    <n v="0.59538032773392724"/>
    <n v="3"/>
    <x v="0"/>
  </r>
  <r>
    <x v="1"/>
    <x v="0"/>
    <n v="2.4695895219743327"/>
    <n v="33367.4764861558"/>
    <n v="314.8289938795948"/>
    <n v="72185.947930699709"/>
    <n v="2"/>
    <x v="0"/>
    <n v="38818.471444543909"/>
    <n v="0.53775662102284227"/>
    <n v="2"/>
    <x v="0"/>
  </r>
  <r>
    <x v="2"/>
    <x v="1"/>
    <n v="1.5562326619294389"/>
    <n v="35275.845803953009"/>
    <n v="379.46068257208009"/>
    <n v="77989.607246841857"/>
    <n v="3"/>
    <x v="1"/>
    <n v="42713.761442888848"/>
    <n v="0.5476853000130798"/>
    <n v="2"/>
    <x v="0"/>
  </r>
  <r>
    <x v="3"/>
    <x v="1"/>
    <n v="1.8680019819308022"/>
    <n v="35340.409947093191"/>
    <n v="351.78813069450786"/>
    <n v="72272.057261165523"/>
    <n v="4"/>
    <x v="1"/>
    <n v="36931.647314072332"/>
    <n v="0.51100866245739329"/>
    <n v="2"/>
    <x v="0"/>
  </r>
  <r>
    <x v="4"/>
    <x v="0"/>
    <n v="2.6991244709585054"/>
    <n v="44015.269886849412"/>
    <n v="416.95486107066512"/>
    <n v="70158.788191776344"/>
    <n v="5"/>
    <x v="0"/>
    <n v="26143.518304926933"/>
    <n v="0.37263354996190401"/>
    <n v="3"/>
    <x v="0"/>
  </r>
  <r>
    <x v="5"/>
    <x v="1"/>
    <n v="2.187897843133821"/>
    <n v="35077.845475913171"/>
    <n v="331.53074282734326"/>
    <n v="66287.705790685024"/>
    <n v="6"/>
    <x v="1"/>
    <n v="31209.860314771853"/>
    <n v="0.47082426435638641"/>
    <n v="2"/>
    <x v="0"/>
  </r>
  <r>
    <x v="6"/>
    <x v="1"/>
    <n v="1.5700236648112438"/>
    <n v="30902.41278893347"/>
    <n v="364.17640958449954"/>
    <n v="83139.040763791578"/>
    <n v="7"/>
    <x v="1"/>
    <n v="52236.627974858107"/>
    <n v="0.62830443429421934"/>
    <n v="2"/>
    <x v="0"/>
  </r>
  <r>
    <x v="7"/>
    <x v="1"/>
    <n v="1.9373996985029627"/>
    <n v="36056.716399984172"/>
    <n v="393.49077773787479"/>
    <n v="59559.841352636242"/>
    <n v="8"/>
    <x v="1"/>
    <n v="23503.12495265207"/>
    <n v="0.39461362587413562"/>
    <n v="2"/>
    <x v="0"/>
  </r>
  <r>
    <x v="8"/>
    <x v="0"/>
    <n v="3.0350470923176709"/>
    <n v="39344.292602854897"/>
    <n v="363.22851777640608"/>
    <n v="74217.902949171621"/>
    <n v="9"/>
    <x v="0"/>
    <n v="34873.610346316724"/>
    <n v="0.46988137579419392"/>
    <n v="3"/>
    <x v="0"/>
  </r>
  <r>
    <x v="9"/>
    <x v="0"/>
    <n v="3.3774200134235008"/>
    <n v="45336.590753909979"/>
    <n v="382.20188070080184"/>
    <n v="73197.904154068732"/>
    <n v="10"/>
    <x v="0"/>
    <n v="27861.313400158753"/>
    <n v="0.38062993363191905"/>
    <n v="3"/>
    <x v="0"/>
  </r>
  <r>
    <x v="10"/>
    <x v="1"/>
    <n v="2.4818412154324125"/>
    <n v="39400.630030503053"/>
    <n v="350.96972319875857"/>
    <n v="72704.930426490479"/>
    <n v="11"/>
    <x v="1"/>
    <n v="33304.300395987426"/>
    <n v="0.4580748540796733"/>
    <n v="2"/>
    <x v="0"/>
  </r>
  <r>
    <x v="11"/>
    <x v="0"/>
    <n v="3.4543885208115332"/>
    <n v="36746.621705712416"/>
    <n v="360.24396610561189"/>
    <n v="57184.940355370811"/>
    <n v="12"/>
    <x v="0"/>
    <n v="20438.318649658395"/>
    <n v="0.35740736149493646"/>
    <n v="3"/>
    <x v="0"/>
  </r>
  <r>
    <x v="12"/>
    <x v="0"/>
    <n v="2.9554654242129459"/>
    <n v="36569.147381615927"/>
    <n v="310.19775215260142"/>
    <n v="85945.691103499965"/>
    <n v="13"/>
    <x v="0"/>
    <n v="49376.543721884038"/>
    <n v="0.57450865875780099"/>
    <n v="3"/>
    <x v="0"/>
  </r>
  <r>
    <x v="13"/>
    <x v="1"/>
    <n v="2.4825482160917365"/>
    <n v="34003.435191933022"/>
    <n v="390.68472305565649"/>
    <n v="72119.938367607087"/>
    <n v="14"/>
    <x v="1"/>
    <n v="38116.503175674065"/>
    <n v="0.52851547073415439"/>
    <n v="2"/>
    <x v="0"/>
  </r>
  <r>
    <x v="14"/>
    <x v="1"/>
    <n v="1.5325037658045613"/>
    <n v="33811.242986747973"/>
    <n v="359.07534004975673"/>
    <n v="69975.104534206272"/>
    <n v="15"/>
    <x v="1"/>
    <n v="36163.861547458298"/>
    <n v="0.51681039690023101"/>
    <n v="2"/>
    <x v="0"/>
  </r>
  <r>
    <x v="15"/>
    <x v="1"/>
    <n v="2.3457684771793197"/>
    <n v="37445.810422534123"/>
    <n v="397.62289860119887"/>
    <n v="57925.412376252796"/>
    <n v="16"/>
    <x v="1"/>
    <n v="20479.601953718673"/>
    <n v="0.35355125002294374"/>
    <n v="2"/>
    <x v="0"/>
  </r>
  <r>
    <x v="16"/>
    <x v="0"/>
    <n v="3.4053738155277475"/>
    <n v="35321.524644289791"/>
    <n v="415.92492124110322"/>
    <n v="62453.811731039794"/>
    <n v="17"/>
    <x v="0"/>
    <n v="27132.287086750002"/>
    <n v="0.43443764815503083"/>
    <n v="3"/>
    <x v="0"/>
  </r>
  <r>
    <x v="17"/>
    <x v="1"/>
    <n v="1.5609305288483137"/>
    <n v="39975.000703943559"/>
    <n v="302.34118254019239"/>
    <n v="67502.085187927049"/>
    <n v="18"/>
    <x v="1"/>
    <n v="27527.08448398349"/>
    <n v="0.40779606151939723"/>
    <n v="2"/>
    <x v="0"/>
  </r>
  <r>
    <x v="18"/>
    <x v="0"/>
    <n v="3.3725605545078521"/>
    <n v="44737.35521707638"/>
    <n v="393.02239120613615"/>
    <n v="70049.360373639691"/>
    <n v="19"/>
    <x v="0"/>
    <n v="25312.005156563311"/>
    <n v="0.36134527169913294"/>
    <n v="3"/>
    <x v="0"/>
  </r>
  <r>
    <x v="19"/>
    <x v="1"/>
    <n v="2.0237245198715819"/>
    <n v="46796.481154448898"/>
    <n v="417.69750623552534"/>
    <n v="66987.284426539001"/>
    <n v="20"/>
    <x v="1"/>
    <n v="20190.803272090103"/>
    <n v="0.30141247618765865"/>
    <n v="2"/>
    <x v="0"/>
  </r>
  <r>
    <x v="20"/>
    <x v="0"/>
    <n v="3.1345447341698942"/>
    <n v="43809.500703041747"/>
    <n v="378.86028483253938"/>
    <n v="68399.767499449896"/>
    <n v="21"/>
    <x v="0"/>
    <n v="24590.266796408148"/>
    <n v="0.35950804652378265"/>
    <n v="3"/>
    <x v="0"/>
  </r>
  <r>
    <x v="21"/>
    <x v="0"/>
    <n v="2.393099808789263"/>
    <n v="37035.01776539268"/>
    <n v="397.11526525135861"/>
    <n v="62970.512850295519"/>
    <n v="22"/>
    <x v="0"/>
    <n v="25935.495084902839"/>
    <n v="0.41186729964485469"/>
    <n v="2"/>
    <x v="0"/>
  </r>
  <r>
    <x v="22"/>
    <x v="1"/>
    <n v="1.5631551613484087"/>
    <n v="37458.121987207312"/>
    <n v="399.16430052174582"/>
    <n v="64335.16258332436"/>
    <n v="23"/>
    <x v="1"/>
    <n v="26877.040596117047"/>
    <n v="0.41776595436915182"/>
    <n v="2"/>
    <x v="0"/>
  </r>
  <r>
    <x v="23"/>
    <x v="0"/>
    <n v="2.4556629625241957"/>
    <n v="37460.509121307216"/>
    <n v="395.64081867407788"/>
    <n v="58827.040041860564"/>
    <n v="24"/>
    <x v="0"/>
    <n v="21366.530920553349"/>
    <n v="0.36320934905698471"/>
    <n v="2"/>
    <x v="0"/>
  </r>
  <r>
    <x v="24"/>
    <x v="0"/>
    <n v="3.0492713825855917"/>
    <n v="45196.297091901171"/>
    <n v="358.35786921314229"/>
    <n v="69059.642698813201"/>
    <n v="25"/>
    <x v="0"/>
    <n v="23863.345606912029"/>
    <n v="0.34554690227672036"/>
    <n v="3"/>
    <x v="0"/>
  </r>
  <r>
    <x v="25"/>
    <x v="1"/>
    <n v="1.9614578072237965"/>
    <n v="38643.824682707287"/>
    <n v="345.56618469071907"/>
    <n v="70737.279745780994"/>
    <n v="26"/>
    <x v="1"/>
    <n v="32093.455063073707"/>
    <n v="0.45369931072289882"/>
    <n v="2"/>
    <x v="0"/>
  </r>
  <r>
    <x v="26"/>
    <x v="0"/>
    <n v="2.4602540179123253"/>
    <n v="39984.171658771127"/>
    <n v="361.93076171222947"/>
    <n v="71973.854381057987"/>
    <n v="27"/>
    <x v="0"/>
    <n v="31989.68272228686"/>
    <n v="0.44446254820425285"/>
    <n v="2"/>
    <x v="0"/>
  </r>
  <r>
    <x v="27"/>
    <x v="0"/>
    <n v="3.7054292478242421"/>
    <n v="34413.771121418038"/>
    <n v="342.32064702554698"/>
    <n v="86927.832544116347"/>
    <n v="28"/>
    <x v="0"/>
    <n v="52514.061422698309"/>
    <n v="0.60411101813733981"/>
    <n v="4"/>
    <x v="1"/>
  </r>
  <r>
    <x v="28"/>
    <x v="1"/>
    <n v="2.2053677850113922"/>
    <n v="39324.336514088784"/>
    <n v="376.37175317084046"/>
    <n v="57952.111028906169"/>
    <n v="29"/>
    <x v="1"/>
    <n v="18627.774514817385"/>
    <n v="0.32143392508214175"/>
    <n v="2"/>
    <x v="0"/>
  </r>
  <r>
    <x v="29"/>
    <x v="1"/>
    <n v="2.4282341532509228"/>
    <n v="45739.274165379786"/>
    <n v="385.19039723993126"/>
    <n v="56024.504203059441"/>
    <n v="30"/>
    <x v="1"/>
    <n v="10285.230037679656"/>
    <n v="0.1835844901081336"/>
    <n v="2"/>
    <x v="0"/>
  </r>
  <r>
    <x v="30"/>
    <x v="1"/>
    <n v="2.0153970957743139"/>
    <n v="45581.142231612175"/>
    <n v="381.53198151132921"/>
    <n v="64347.070344573665"/>
    <n v="31"/>
    <x v="1"/>
    <n v="18765.92811296149"/>
    <n v="0.29163609178275518"/>
    <n v="2"/>
    <x v="0"/>
  </r>
  <r>
    <x v="31"/>
    <x v="0"/>
    <n v="2.8279329892857508"/>
    <n v="34061.439419606373"/>
    <n v="312.55721525467879"/>
    <n v="84517.060756077175"/>
    <n v="32"/>
    <x v="0"/>
    <n v="50455.621336470802"/>
    <n v="0.59698741159598123"/>
    <n v="3"/>
    <x v="0"/>
  </r>
  <r>
    <x v="32"/>
    <x v="1"/>
    <n v="2.0495122916947608"/>
    <n v="32823.05974494775"/>
    <n v="383.07657953914207"/>
    <n v="67140.453811125553"/>
    <n v="33"/>
    <x v="1"/>
    <n v="34317.394066177803"/>
    <n v="0.51112841987510094"/>
    <n v="2"/>
    <x v="0"/>
  </r>
  <r>
    <x v="33"/>
    <x v="1"/>
    <n v="2.0325528724281217"/>
    <n v="42630.12489918535"/>
    <n v="367.70842845391059"/>
    <n v="55747.74673056398"/>
    <n v="34"/>
    <x v="1"/>
    <n v="13117.62183137863"/>
    <n v="0.23530317547680951"/>
    <n v="2"/>
    <x v="0"/>
  </r>
  <r>
    <x v="34"/>
    <x v="0"/>
    <n v="2.4085981796051401"/>
    <n v="34789.322207494741"/>
    <n v="379.87442036574441"/>
    <n v="68573.303284172463"/>
    <n v="35"/>
    <x v="0"/>
    <n v="33783.981076677723"/>
    <n v="0.49266958799803756"/>
    <n v="2"/>
    <x v="0"/>
  </r>
  <r>
    <x v="35"/>
    <x v="0"/>
    <n v="3.2216019843953227"/>
    <n v="35379.067482286118"/>
    <n v="340.45668205548594"/>
    <n v="86714.039592288347"/>
    <n v="36"/>
    <x v="0"/>
    <n v="51334.972110002229"/>
    <n v="0.59200300610338019"/>
    <n v="3"/>
    <x v="0"/>
  </r>
  <r>
    <x v="36"/>
    <x v="1"/>
    <n v="1.8481511609220747"/>
    <n v="38089.054314175126"/>
    <n v="382.04382803977018"/>
    <n v="71166.852126149897"/>
    <n v="37"/>
    <x v="1"/>
    <n v="33077.797811974771"/>
    <n v="0.46479220063494286"/>
    <n v="2"/>
    <x v="0"/>
  </r>
  <r>
    <x v="37"/>
    <x v="1"/>
    <n v="1.6478922122957185"/>
    <n v="37390.60580233403"/>
    <n v="323.75881678021108"/>
    <n v="81689.487292716978"/>
    <n v="38"/>
    <x v="1"/>
    <n v="44298.881490382948"/>
    <n v="0.54228374982508198"/>
    <n v="2"/>
    <x v="0"/>
  </r>
  <r>
    <x v="38"/>
    <x v="0"/>
    <n v="2.3773456952350838"/>
    <n v="39268.044585170057"/>
    <n v="322.63492356355562"/>
    <n v="75687.042161557692"/>
    <n v="39"/>
    <x v="0"/>
    <n v="36418.997576387635"/>
    <n v="0.48117876635540208"/>
    <n v="2"/>
    <x v="0"/>
  </r>
  <r>
    <x v="39"/>
    <x v="1"/>
    <n v="2.0833957274900179"/>
    <n v="31677.573055597466"/>
    <n v="342.30229404094086"/>
    <n v="75921.98512495264"/>
    <n v="40"/>
    <x v="1"/>
    <n v="44244.412069355174"/>
    <n v="0.58276152812044602"/>
    <n v="2"/>
    <x v="0"/>
  </r>
  <r>
    <x v="40"/>
    <x v="0"/>
    <n v="3.1191406920416576"/>
    <n v="43002.582412079733"/>
    <n v="413.59649261820164"/>
    <n v="64807.994929190958"/>
    <n v="41"/>
    <x v="0"/>
    <n v="21805.412517111225"/>
    <n v="0.33646176742446299"/>
    <n v="3"/>
    <x v="0"/>
  </r>
  <r>
    <x v="41"/>
    <x v="0"/>
    <n v="2.9807667111197911"/>
    <n v="34378.402865738622"/>
    <n v="333.41369117088959"/>
    <n v="67980.659543756876"/>
    <n v="42"/>
    <x v="0"/>
    <n v="33602.256678018253"/>
    <n v="0.49429141911148428"/>
    <n v="3"/>
    <x v="0"/>
  </r>
  <r>
    <x v="42"/>
    <x v="0"/>
    <n v="2.3748600012290302"/>
    <n v="36090.112288007542"/>
    <n v="375.70293706609579"/>
    <n v="62106.426156311711"/>
    <n v="43"/>
    <x v="0"/>
    <n v="26016.313868304169"/>
    <n v="0.41889890432312699"/>
    <n v="2"/>
    <x v="0"/>
  </r>
  <r>
    <x v="43"/>
    <x v="1"/>
    <n v="1.5991779495763492"/>
    <n v="37378.702225761284"/>
    <n v="394.63714471869713"/>
    <n v="72420.786330839415"/>
    <n v="44"/>
    <x v="1"/>
    <n v="35042.084105078131"/>
    <n v="0.48386776615481086"/>
    <n v="2"/>
    <x v="0"/>
  </r>
  <r>
    <x v="44"/>
    <x v="0"/>
    <n v="2.3641317714632812"/>
    <n v="37599.532889871247"/>
    <n v="415.76910811796211"/>
    <n v="63920.407851161319"/>
    <n v="45"/>
    <x v="0"/>
    <n v="26320.874961290072"/>
    <n v="0.41177576686585343"/>
    <n v="2"/>
    <x v="0"/>
  </r>
  <r>
    <x v="45"/>
    <x v="0"/>
    <n v="2.38049332384012"/>
    <n v="39811.931704256596"/>
    <n v="302.89627957687861"/>
    <n v="84277.233891210795"/>
    <n v="46"/>
    <x v="0"/>
    <n v="44465.302186954199"/>
    <n v="0.52760751787786719"/>
    <n v="2"/>
    <x v="0"/>
  </r>
  <r>
    <x v="46"/>
    <x v="1"/>
    <n v="2.1716060226876799"/>
    <n v="45570.066079097975"/>
    <n v="403.14955436437373"/>
    <n v="70407.732591478984"/>
    <n v="47"/>
    <x v="1"/>
    <n v="24837.666512381009"/>
    <n v="0.35276901553547485"/>
    <n v="2"/>
    <x v="0"/>
  </r>
  <r>
    <x v="47"/>
    <x v="0"/>
    <n v="3.0996225380985591"/>
    <n v="40336.586827444662"/>
    <n v="412.18949379721647"/>
    <n v="61828.679773193173"/>
    <n v="48"/>
    <x v="0"/>
    <n v="21492.092945748511"/>
    <n v="0.34760717881391279"/>
    <n v="3"/>
    <x v="0"/>
  </r>
  <r>
    <x v="48"/>
    <x v="1"/>
    <n v="1.775436830028724"/>
    <n v="38742.884864455213"/>
    <n v="301.29173958906642"/>
    <n v="74633.667262601914"/>
    <n v="49"/>
    <x v="1"/>
    <n v="35890.782398146701"/>
    <n v="0.48089265494436134"/>
    <n v="2"/>
    <x v="0"/>
  </r>
  <r>
    <x v="49"/>
    <x v="0"/>
    <n v="3.3637384004364197"/>
    <n v="36027.931014072572"/>
    <n v="378.5377985170125"/>
    <n v="68854.682568809934"/>
    <n v="50"/>
    <x v="0"/>
    <n v="32826.751554737362"/>
    <n v="0.47675409035444966"/>
    <n v="3"/>
    <x v="0"/>
  </r>
  <r>
    <x v="50"/>
    <x v="1"/>
    <n v="1.6912344816578366"/>
    <n v="36042.269660939222"/>
    <n v="374.05833121481936"/>
    <n v="84112.209901287453"/>
    <n v="51"/>
    <x v="1"/>
    <n v="48069.940240348231"/>
    <n v="0.57149776824033316"/>
    <n v="2"/>
    <x v="0"/>
  </r>
  <r>
    <x v="51"/>
    <x v="0"/>
    <n v="3.4847072268214974"/>
    <n v="39776.537838085904"/>
    <n v="399.59783061259793"/>
    <n v="57094.876134243401"/>
    <n v="52"/>
    <x v="0"/>
    <n v="17318.338296157497"/>
    <n v="0.3033256128875389"/>
    <n v="3"/>
    <x v="0"/>
  </r>
  <r>
    <x v="52"/>
    <x v="1"/>
    <n v="2.2272526249203151"/>
    <n v="43704.425617097753"/>
    <n v="401.07293547082776"/>
    <n v="61845.810752487705"/>
    <n v="53"/>
    <x v="1"/>
    <n v="18141.385135389952"/>
    <n v="0.29333248145122309"/>
    <n v="2"/>
    <x v="0"/>
  </r>
  <r>
    <x v="53"/>
    <x v="0"/>
    <n v="3.7651756701158399"/>
    <n v="37509.466203801567"/>
    <n v="378.10242469356092"/>
    <n v="84886.099820299511"/>
    <n v="54"/>
    <x v="0"/>
    <n v="47376.633616497944"/>
    <n v="0.55812004223061717"/>
    <n v="4"/>
    <x v="1"/>
  </r>
  <r>
    <x v="54"/>
    <x v="0"/>
    <n v="3.4592708291678069"/>
    <n v="38813.174034987853"/>
    <n v="407.7584711837149"/>
    <n v="72274.015492288992"/>
    <n v="55"/>
    <x v="0"/>
    <n v="33460.84145730114"/>
    <n v="0.4629719440574202"/>
    <n v="3"/>
    <x v="0"/>
  </r>
  <r>
    <x v="55"/>
    <x v="0"/>
    <n v="3.7242251219315756"/>
    <n v="33439.015676998577"/>
    <n v="320.48645985681111"/>
    <n v="86661.670318193617"/>
    <n v="56"/>
    <x v="0"/>
    <n v="53222.65464119504"/>
    <n v="0.61414295900112092"/>
    <n v="4"/>
    <x v="1"/>
  </r>
  <r>
    <x v="56"/>
    <x v="0"/>
    <n v="3.7879463515605329"/>
    <n v="41022.100009047906"/>
    <n v="415.42503649633903"/>
    <n v="70559.485633708682"/>
    <n v="57"/>
    <x v="0"/>
    <n v="29537.385624660776"/>
    <n v="0.41861679346695457"/>
    <n v="4"/>
    <x v="1"/>
  </r>
  <r>
    <x v="57"/>
    <x v="1"/>
    <n v="2.0425136052601527"/>
    <n v="31420.889566827082"/>
    <n v="337.98005774645196"/>
    <n v="71236.380340182164"/>
    <n v="58"/>
    <x v="1"/>
    <n v="39815.490773355079"/>
    <n v="0.55892074503533462"/>
    <n v="2"/>
    <x v="0"/>
  </r>
  <r>
    <x v="58"/>
    <x v="0"/>
    <n v="2.6846870151011508"/>
    <n v="40814.610605113325"/>
    <n v="405.89223266413063"/>
    <n v="65380.879583764014"/>
    <n v="59"/>
    <x v="0"/>
    <n v="24566.268978650689"/>
    <n v="0.37574087615595819"/>
    <n v="3"/>
    <x v="0"/>
  </r>
  <r>
    <x v="59"/>
    <x v="1"/>
    <n v="1.6344732176702628"/>
    <n v="36581.66433762505"/>
    <n v="337.80636664072057"/>
    <n v="77095.518124449256"/>
    <n v="60"/>
    <x v="1"/>
    <n v="40513.853786824206"/>
    <n v="0.52550206253787501"/>
    <n v="2"/>
    <x v="0"/>
  </r>
  <r>
    <x v="60"/>
    <x v="1"/>
    <n v="1.8357394711767272"/>
    <n v="46980.540260632391"/>
    <n v="381.54151816406375"/>
    <n v="56534.889920338574"/>
    <n v="61"/>
    <x v="1"/>
    <n v="9554.3496597061821"/>
    <n v="0.1689991733099489"/>
    <n v="2"/>
    <x v="0"/>
  </r>
  <r>
    <x v="61"/>
    <x v="0"/>
    <n v="2.7288666029572259"/>
    <n v="38290.776144013573"/>
    <n v="403.83396808497156"/>
    <n v="59523.56168373015"/>
    <n v="62"/>
    <x v="0"/>
    <n v="21232.785539716577"/>
    <n v="0.35671228231492458"/>
    <n v="3"/>
    <x v="0"/>
  </r>
  <r>
    <x v="62"/>
    <x v="0"/>
    <n v="3.4953982260233705"/>
    <n v="36555.640466182354"/>
    <n v="366.07153930747165"/>
    <n v="64290.787591606655"/>
    <n v="63"/>
    <x v="0"/>
    <n v="27735.147125424301"/>
    <n v="0.43140157656188372"/>
    <n v="3"/>
    <x v="0"/>
  </r>
  <r>
    <x v="63"/>
    <x v="0"/>
    <n v="3.6382815787501568"/>
    <n v="35881.203863484567"/>
    <n v="386.89880694261274"/>
    <n v="59005.919426022192"/>
    <n v="64"/>
    <x v="0"/>
    <n v="23124.715562537625"/>
    <n v="0.391905012030698"/>
    <n v="4"/>
    <x v="1"/>
  </r>
  <r>
    <x v="64"/>
    <x v="1"/>
    <n v="2.0537340872753607"/>
    <n v="46160.514217905715"/>
    <n v="359.80971422583661"/>
    <n v="74679.169186674117"/>
    <n v="65"/>
    <x v="1"/>
    <n v="28518.654968768402"/>
    <n v="0.38188232782130793"/>
    <n v="2"/>
    <x v="0"/>
  </r>
  <r>
    <x v="65"/>
    <x v="0"/>
    <n v="3.3813739101029285"/>
    <n v="42844.3830329333"/>
    <n v="367.09757271442959"/>
    <n v="59582.117633285161"/>
    <n v="66"/>
    <x v="0"/>
    <n v="16737.734600351861"/>
    <n v="0.28091875994352766"/>
    <n v="3"/>
    <x v="0"/>
  </r>
  <r>
    <x v="66"/>
    <x v="0"/>
    <n v="3.6732830428597913"/>
    <n v="41106.652916281455"/>
    <n v="378.16488860744579"/>
    <n v="59635.511252619232"/>
    <n v="67"/>
    <x v="0"/>
    <n v="18528.858336337777"/>
    <n v="0.31070176053071025"/>
    <n v="4"/>
    <x v="1"/>
  </r>
  <r>
    <x v="67"/>
    <x v="1"/>
    <n v="2.1699858318010659"/>
    <n v="30391.567417637751"/>
    <n v="328.0089641629325"/>
    <n v="68425.162684678668"/>
    <n v="68"/>
    <x v="1"/>
    <n v="38033.595267040917"/>
    <n v="0.55584223368689423"/>
    <n v="2"/>
    <x v="0"/>
  </r>
  <r>
    <x v="68"/>
    <x v="0"/>
    <n v="2.912351811933668"/>
    <n v="30339.808217352904"/>
    <n v="362.2875537754698"/>
    <n v="80599.91712924937"/>
    <n v="69"/>
    <x v="0"/>
    <n v="50260.108911896466"/>
    <n v="0.62357519340001011"/>
    <n v="3"/>
    <x v="0"/>
  </r>
  <r>
    <x v="69"/>
    <x v="1"/>
    <n v="2.1188931985150781"/>
    <n v="33641.478285244986"/>
    <n v="350.21476658820086"/>
    <n v="83537.751844632789"/>
    <n v="70"/>
    <x v="1"/>
    <n v="49896.273559387802"/>
    <n v="0.59729011683468691"/>
    <n v="2"/>
    <x v="0"/>
  </r>
  <r>
    <x v="70"/>
    <x v="0"/>
    <n v="2.6805926315386315"/>
    <n v="38468.329928990192"/>
    <n v="405.46312097513021"/>
    <n v="70229.519445597805"/>
    <n v="71"/>
    <x v="0"/>
    <n v="31761.189516607614"/>
    <n v="0.45224842441376695"/>
    <n v="3"/>
    <x v="0"/>
  </r>
  <r>
    <x v="71"/>
    <x v="1"/>
    <n v="2.1586660361798642"/>
    <n v="34017.390510980418"/>
    <n v="307.52404307587778"/>
    <n v="89002.519498996626"/>
    <n v="72"/>
    <x v="1"/>
    <n v="54985.128988016208"/>
    <n v="0.61779294898091153"/>
    <n v="2"/>
    <x v="0"/>
  </r>
  <r>
    <x v="72"/>
    <x v="1"/>
    <n v="1.9539201096731871"/>
    <n v="43661.632642745783"/>
    <n v="372.48024394308305"/>
    <n v="73374.905748869045"/>
    <n v="73"/>
    <x v="1"/>
    <n v="29713.273106123263"/>
    <n v="0.40495143132202582"/>
    <n v="2"/>
    <x v="0"/>
  </r>
  <r>
    <x v="73"/>
    <x v="1"/>
    <n v="1.5711517491979283"/>
    <n v="38455.716899984676"/>
    <n v="331.27501308593969"/>
    <n v="65652.263938599033"/>
    <n v="74"/>
    <x v="1"/>
    <n v="27196.547038614357"/>
    <n v="0.41425147294310821"/>
    <n v="2"/>
    <x v="0"/>
  </r>
  <r>
    <x v="74"/>
    <x v="0"/>
    <n v="2.5747487654499217"/>
    <n v="39806.409733690372"/>
    <n v="382.7937442492896"/>
    <n v="81578.695358130208"/>
    <n v="75"/>
    <x v="0"/>
    <n v="41772.285624439835"/>
    <n v="0.51204895397088224"/>
    <n v="3"/>
    <x v="0"/>
  </r>
  <r>
    <x v="75"/>
    <x v="0"/>
    <n v="2.3555379510924057"/>
    <n v="35823.039768493203"/>
    <n v="375.18358703153609"/>
    <n v="71505.945200494752"/>
    <n v="76"/>
    <x v="0"/>
    <n v="35682.905432001549"/>
    <n v="0.49902012108154969"/>
    <n v="2"/>
    <x v="0"/>
  </r>
  <r>
    <x v="76"/>
    <x v="0"/>
    <n v="3.3551327968801159"/>
    <n v="33078.285327353864"/>
    <n v="302.18101215546989"/>
    <n v="79867.483706863452"/>
    <n v="77"/>
    <x v="0"/>
    <n v="46789.198379509588"/>
    <n v="0.58583538892046916"/>
    <n v="3"/>
    <x v="0"/>
  </r>
  <r>
    <x v="77"/>
    <x v="0"/>
    <n v="2.8580152644903287"/>
    <n v="44695.008898136315"/>
    <n v="409.5529311769929"/>
    <n v="58010.02697062659"/>
    <n v="78"/>
    <x v="0"/>
    <n v="13315.018072490275"/>
    <n v="0.22952959630983005"/>
    <n v="3"/>
    <x v="0"/>
  </r>
  <r>
    <x v="78"/>
    <x v="1"/>
    <n v="1.8474599333300303"/>
    <n v="39306.085083475264"/>
    <n v="383.78159140002168"/>
    <n v="62381.866988628542"/>
    <n v="79"/>
    <x v="1"/>
    <n v="23075.781905153279"/>
    <n v="0.36991169099443133"/>
    <n v="2"/>
    <x v="0"/>
  </r>
  <r>
    <x v="79"/>
    <x v="1"/>
    <n v="1.8837319706064681"/>
    <n v="35210.40098966669"/>
    <n v="321.31763726785653"/>
    <n v="89878.654985435802"/>
    <n v="80"/>
    <x v="1"/>
    <n v="54668.253995769111"/>
    <n v="0.60824512788523277"/>
    <n v="2"/>
    <x v="0"/>
  </r>
  <r>
    <x v="80"/>
    <x v="0"/>
    <n v="2.4064186532864742"/>
    <n v="43125.916527066162"/>
    <n v="387.33841061445173"/>
    <n v="70292.165081523461"/>
    <n v="81"/>
    <x v="0"/>
    <n v="27166.248554457299"/>
    <n v="0.38647619578868314"/>
    <n v="2"/>
    <x v="0"/>
  </r>
  <r>
    <x v="81"/>
    <x v="1"/>
    <n v="1.8529130154396993"/>
    <n v="39784.076580493675"/>
    <n v="404.99347961124613"/>
    <n v="56195.160674401151"/>
    <n v="82"/>
    <x v="1"/>
    <n v="16411.084093907477"/>
    <n v="0.29203731952995904"/>
    <n v="2"/>
    <x v="0"/>
  </r>
  <r>
    <x v="82"/>
    <x v="0"/>
    <n v="2.8360159636709525"/>
    <n v="36536.74090659379"/>
    <n v="318.36828881313591"/>
    <n v="79584.477476838554"/>
    <n v="83"/>
    <x v="0"/>
    <n v="43047.736570244764"/>
    <n v="0.54090619094374193"/>
    <n v="3"/>
    <x v="0"/>
  </r>
  <r>
    <x v="83"/>
    <x v="0"/>
    <n v="2.7247289490084921"/>
    <n v="33901.430356433098"/>
    <n v="387.54031592307945"/>
    <n v="82091.613503679313"/>
    <n v="84"/>
    <x v="0"/>
    <n v="48190.183147246215"/>
    <n v="0.5870293089693791"/>
    <n v="3"/>
    <x v="0"/>
  </r>
  <r>
    <x v="84"/>
    <x v="0"/>
    <n v="3.4755868564475585"/>
    <n v="39837.944757026198"/>
    <n v="387.3674170077623"/>
    <n v="84542.603962983674"/>
    <n v="85"/>
    <x v="0"/>
    <n v="44704.659205957476"/>
    <n v="0.52878261504141821"/>
    <n v="3"/>
    <x v="0"/>
  </r>
  <r>
    <x v="85"/>
    <x v="1"/>
    <n v="2.1380531818978392"/>
    <n v="37596.803080742488"/>
    <n v="386.28701084986426"/>
    <n v="66757.888561097294"/>
    <n v="86"/>
    <x v="1"/>
    <n v="29161.085480354806"/>
    <n v="0.43681857094186516"/>
    <n v="2"/>
    <x v="0"/>
  </r>
  <r>
    <x v="86"/>
    <x v="1"/>
    <n v="2.0068061615961543"/>
    <n v="36219.164416602951"/>
    <n v="390.71827663850274"/>
    <n v="56203.048015315777"/>
    <n v="87"/>
    <x v="1"/>
    <n v="19983.883598712826"/>
    <n v="0.35556583324924046"/>
    <n v="2"/>
    <x v="0"/>
  </r>
  <r>
    <x v="87"/>
    <x v="1"/>
    <n v="2.1978791551941983"/>
    <n v="39502.950101174189"/>
    <n v="398.41306090954157"/>
    <n v="57917.897817741417"/>
    <n v="88"/>
    <x v="1"/>
    <n v="18414.947716567229"/>
    <n v="0.31794917306073839"/>
    <n v="2"/>
    <x v="0"/>
  </r>
  <r>
    <x v="88"/>
    <x v="0"/>
    <n v="3.3432158857625653"/>
    <n v="39692.809967577712"/>
    <n v="420.00449816587826"/>
    <n v="71125.131853683066"/>
    <n v="89"/>
    <x v="0"/>
    <n v="31432.321886105354"/>
    <n v="0.44192989266813848"/>
    <n v="3"/>
    <x v="0"/>
  </r>
  <r>
    <x v="89"/>
    <x v="1"/>
    <n v="2.4619620697610411"/>
    <n v="40205.105038868758"/>
    <n v="409.0352105180973"/>
    <n v="68827.943203928851"/>
    <n v="90"/>
    <x v="1"/>
    <n v="28622.838165060093"/>
    <n v="0.41586072215254338"/>
    <n v="2"/>
    <x v="0"/>
  </r>
  <r>
    <x v="90"/>
    <x v="0"/>
    <n v="2.3321433708660564"/>
    <n v="31649.977974468406"/>
    <n v="319.79233346374178"/>
    <n v="67681.055813546933"/>
    <n v="91"/>
    <x v="0"/>
    <n v="36031.077839078527"/>
    <n v="0.53236577659692186"/>
    <n v="2"/>
    <x v="0"/>
  </r>
  <r>
    <x v="91"/>
    <x v="1"/>
    <n v="1.9039081521070254"/>
    <n v="36890.275279400732"/>
    <n v="402.51950593739986"/>
    <n v="55277.552498072022"/>
    <n v="92"/>
    <x v="1"/>
    <n v="18387.27721867129"/>
    <n v="0.33263551636647815"/>
    <n v="2"/>
    <x v="0"/>
  </r>
  <r>
    <x v="92"/>
    <x v="0"/>
    <n v="2.7823404651027959"/>
    <n v="35493.742977841655"/>
    <n v="364.1613538633456"/>
    <n v="64670.687996363886"/>
    <n v="93"/>
    <x v="0"/>
    <n v="29176.94501852223"/>
    <n v="0.45116181569249281"/>
    <n v="3"/>
    <x v="0"/>
  </r>
  <r>
    <x v="93"/>
    <x v="0"/>
    <n v="2.964830959833749"/>
    <n v="42435.157156317589"/>
    <n v="405.23281645557785"/>
    <n v="61488.490917791496"/>
    <n v="94"/>
    <x v="0"/>
    <n v="19053.333761473907"/>
    <n v="0.30986829367706742"/>
    <n v="3"/>
    <x v="0"/>
  </r>
  <r>
    <x v="94"/>
    <x v="1"/>
    <n v="2.4794108330168028"/>
    <n v="36611.722554367974"/>
    <n v="406.70128162919247"/>
    <n v="67898.904418930906"/>
    <n v="95"/>
    <x v="1"/>
    <n v="31287.181864562932"/>
    <n v="0.46079067302063487"/>
    <n v="2"/>
    <x v="0"/>
  </r>
  <r>
    <x v="95"/>
    <x v="0"/>
    <n v="3.3848372532819688"/>
    <n v="45488.220949015071"/>
    <n v="388.78736737793542"/>
    <n v="55919.239263760748"/>
    <n v="96"/>
    <x v="0"/>
    <n v="10431.018314745677"/>
    <n v="0.1865371999347932"/>
    <n v="3"/>
    <x v="0"/>
  </r>
  <r>
    <x v="96"/>
    <x v="0"/>
    <n v="2.9802810860882913"/>
    <n v="39362.244085593789"/>
    <n v="372.76860706979346"/>
    <n v="76272.21099256564"/>
    <n v="97"/>
    <x v="0"/>
    <n v="36909.966906971851"/>
    <n v="0.48392417666467696"/>
    <n v="3"/>
    <x v="0"/>
  </r>
  <r>
    <x v="97"/>
    <x v="1"/>
    <n v="2.016164897745675"/>
    <n v="33167.398627340146"/>
    <n v="308.6923532992048"/>
    <n v="84185.730197807978"/>
    <n v="98"/>
    <x v="1"/>
    <n v="51018.331570467832"/>
    <n v="0.60602113268593161"/>
    <n v="2"/>
    <x v="0"/>
  </r>
  <r>
    <x v="98"/>
    <x v="1"/>
    <n v="2.1189551024960958"/>
    <n v="44301.890115529161"/>
    <n v="384.00868143552032"/>
    <n v="64600.725729413265"/>
    <n v="99"/>
    <x v="1"/>
    <n v="20298.835613884105"/>
    <n v="0.31421993150522565"/>
    <n v="2"/>
    <x v="0"/>
  </r>
  <r>
    <x v="99"/>
    <x v="0"/>
    <n v="2.5275184733207499"/>
    <n v="40513.261754811385"/>
    <n v="364.91568245922394"/>
    <n v="63398.8263699073"/>
    <n v="100"/>
    <x v="0"/>
    <n v="22885.564615095915"/>
    <n v="0.36097773295624774"/>
    <n v="3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0">
  <r>
    <n v="1"/>
    <s v="A"/>
    <n v="2.7929727424263047"/>
    <n v="32022.32535048874"/>
    <n v="311.00592674954942"/>
    <n v="79141.790539119567"/>
    <x v="0"/>
    <x v="0"/>
    <n v="47119.465188630827"/>
    <n v="0.59538032773392724"/>
    <n v="3"/>
    <x v="0"/>
  </r>
  <r>
    <n v="2"/>
    <s v="A"/>
    <n v="2.4695895219743327"/>
    <n v="33367.4764861558"/>
    <n v="314.8289938795948"/>
    <n v="72185.947930699709"/>
    <x v="1"/>
    <x v="0"/>
    <n v="38818.471444543909"/>
    <n v="0.53775662102284227"/>
    <n v="2"/>
    <x v="0"/>
  </r>
  <r>
    <n v="3"/>
    <s v="B"/>
    <n v="1.5562326619294389"/>
    <n v="35275.845803953009"/>
    <n v="379.46068257208009"/>
    <n v="77989.607246841857"/>
    <x v="2"/>
    <x v="1"/>
    <n v="42713.761442888848"/>
    <n v="0.5476853000130798"/>
    <n v="2"/>
    <x v="0"/>
  </r>
  <r>
    <n v="4"/>
    <s v="B"/>
    <n v="1.8680019819308022"/>
    <n v="35340.409947093191"/>
    <n v="351.78813069450786"/>
    <n v="72272.057261165523"/>
    <x v="3"/>
    <x v="1"/>
    <n v="36931.647314072332"/>
    <n v="0.51100866245739329"/>
    <n v="2"/>
    <x v="0"/>
  </r>
  <r>
    <n v="5"/>
    <s v="A"/>
    <n v="2.6991244709585054"/>
    <n v="44015.269886849412"/>
    <n v="416.95486107066512"/>
    <n v="70158.788191776344"/>
    <x v="4"/>
    <x v="0"/>
    <n v="26143.518304926933"/>
    <n v="0.37263354996190401"/>
    <n v="3"/>
    <x v="0"/>
  </r>
  <r>
    <n v="6"/>
    <s v="B"/>
    <n v="2.187897843133821"/>
    <n v="35077.845475913171"/>
    <n v="331.53074282734326"/>
    <n v="66287.705790685024"/>
    <x v="5"/>
    <x v="1"/>
    <n v="31209.860314771853"/>
    <n v="0.47082426435638641"/>
    <n v="2"/>
    <x v="0"/>
  </r>
  <r>
    <n v="7"/>
    <s v="B"/>
    <n v="1.5700236648112438"/>
    <n v="30902.41278893347"/>
    <n v="364.17640958449954"/>
    <n v="83139.040763791578"/>
    <x v="6"/>
    <x v="1"/>
    <n v="52236.627974858107"/>
    <n v="0.62830443429421934"/>
    <n v="2"/>
    <x v="0"/>
  </r>
  <r>
    <n v="8"/>
    <s v="B"/>
    <n v="1.9373996985029627"/>
    <n v="36056.716399984172"/>
    <n v="393.49077773787479"/>
    <n v="59559.841352636242"/>
    <x v="7"/>
    <x v="1"/>
    <n v="23503.12495265207"/>
    <n v="0.39461362587413562"/>
    <n v="2"/>
    <x v="0"/>
  </r>
  <r>
    <n v="9"/>
    <s v="A"/>
    <n v="3.0350470923176709"/>
    <n v="39344.292602854897"/>
    <n v="363.22851777640608"/>
    <n v="74217.902949171621"/>
    <x v="8"/>
    <x v="0"/>
    <n v="34873.610346316724"/>
    <n v="0.46988137579419392"/>
    <n v="3"/>
    <x v="0"/>
  </r>
  <r>
    <n v="10"/>
    <s v="A"/>
    <n v="3.3774200134235008"/>
    <n v="45336.590753909979"/>
    <n v="382.20188070080184"/>
    <n v="73197.904154068732"/>
    <x v="9"/>
    <x v="0"/>
    <n v="27861.313400158753"/>
    <n v="0.38062993363191905"/>
    <n v="3"/>
    <x v="0"/>
  </r>
  <r>
    <n v="11"/>
    <s v="B"/>
    <n v="2.4818412154324125"/>
    <n v="39400.630030503053"/>
    <n v="350.96972319875857"/>
    <n v="72704.930426490479"/>
    <x v="10"/>
    <x v="1"/>
    <n v="33304.300395987426"/>
    <n v="0.4580748540796733"/>
    <n v="2"/>
    <x v="0"/>
  </r>
  <r>
    <n v="12"/>
    <s v="A"/>
    <n v="3.4543885208115332"/>
    <n v="36746.621705712416"/>
    <n v="360.24396610561189"/>
    <n v="57184.940355370811"/>
    <x v="11"/>
    <x v="0"/>
    <n v="20438.318649658395"/>
    <n v="0.35740736149493646"/>
    <n v="3"/>
    <x v="0"/>
  </r>
  <r>
    <n v="13"/>
    <s v="A"/>
    <n v="2.9554654242129459"/>
    <n v="36569.147381615927"/>
    <n v="310.19775215260142"/>
    <n v="85945.691103499965"/>
    <x v="12"/>
    <x v="0"/>
    <n v="49376.543721884038"/>
    <n v="0.57450865875780099"/>
    <n v="3"/>
    <x v="0"/>
  </r>
  <r>
    <n v="14"/>
    <s v="B"/>
    <n v="2.4825482160917365"/>
    <n v="34003.435191933022"/>
    <n v="390.68472305565649"/>
    <n v="72119.938367607087"/>
    <x v="13"/>
    <x v="1"/>
    <n v="38116.503175674065"/>
    <n v="0.52851547073415439"/>
    <n v="2"/>
    <x v="0"/>
  </r>
  <r>
    <n v="15"/>
    <s v="B"/>
    <n v="1.5325037658045613"/>
    <n v="33811.242986747973"/>
    <n v="359.07534004975673"/>
    <n v="69975.104534206272"/>
    <x v="14"/>
    <x v="1"/>
    <n v="36163.861547458298"/>
    <n v="0.51681039690023101"/>
    <n v="2"/>
    <x v="0"/>
  </r>
  <r>
    <n v="16"/>
    <s v="B"/>
    <n v="2.3457684771793197"/>
    <n v="37445.810422534123"/>
    <n v="397.62289860119887"/>
    <n v="57925.412376252796"/>
    <x v="15"/>
    <x v="1"/>
    <n v="20479.601953718673"/>
    <n v="0.35355125002294374"/>
    <n v="2"/>
    <x v="0"/>
  </r>
  <r>
    <n v="17"/>
    <s v="A"/>
    <n v="3.4053738155277475"/>
    <n v="35321.524644289791"/>
    <n v="415.92492124110322"/>
    <n v="62453.811731039794"/>
    <x v="16"/>
    <x v="0"/>
    <n v="27132.287086750002"/>
    <n v="0.43443764815503083"/>
    <n v="3"/>
    <x v="0"/>
  </r>
  <r>
    <n v="18"/>
    <s v="B"/>
    <n v="1.5609305288483137"/>
    <n v="39975.000703943559"/>
    <n v="302.34118254019239"/>
    <n v="67502.085187927049"/>
    <x v="17"/>
    <x v="1"/>
    <n v="27527.08448398349"/>
    <n v="0.40779606151939723"/>
    <n v="2"/>
    <x v="0"/>
  </r>
  <r>
    <n v="19"/>
    <s v="A"/>
    <n v="3.3725605545078521"/>
    <n v="44737.35521707638"/>
    <n v="393.02239120613615"/>
    <n v="70049.360373639691"/>
    <x v="18"/>
    <x v="0"/>
    <n v="25312.005156563311"/>
    <n v="0.36134527169913294"/>
    <n v="3"/>
    <x v="0"/>
  </r>
  <r>
    <n v="20"/>
    <s v="B"/>
    <n v="2.0237245198715819"/>
    <n v="46796.481154448898"/>
    <n v="417.69750623552534"/>
    <n v="66987.284426539001"/>
    <x v="19"/>
    <x v="1"/>
    <n v="20190.803272090103"/>
    <n v="0.30141247618765865"/>
    <n v="2"/>
    <x v="0"/>
  </r>
  <r>
    <n v="21"/>
    <s v="A"/>
    <n v="3.1345447341698942"/>
    <n v="43809.500703041747"/>
    <n v="378.86028483253938"/>
    <n v="68399.767499449896"/>
    <x v="20"/>
    <x v="0"/>
    <n v="24590.266796408148"/>
    <n v="0.35950804652378265"/>
    <n v="3"/>
    <x v="0"/>
  </r>
  <r>
    <n v="22"/>
    <s v="A"/>
    <n v="2.393099808789263"/>
    <n v="37035.01776539268"/>
    <n v="397.11526525135861"/>
    <n v="62970.512850295519"/>
    <x v="21"/>
    <x v="0"/>
    <n v="25935.495084902839"/>
    <n v="0.41186729964485469"/>
    <n v="2"/>
    <x v="0"/>
  </r>
  <r>
    <n v="23"/>
    <s v="B"/>
    <n v="1.5631551613484087"/>
    <n v="37458.121987207312"/>
    <n v="399.16430052174582"/>
    <n v="64335.16258332436"/>
    <x v="22"/>
    <x v="1"/>
    <n v="26877.040596117047"/>
    <n v="0.41776595436915182"/>
    <n v="2"/>
    <x v="0"/>
  </r>
  <r>
    <n v="24"/>
    <s v="A"/>
    <n v="2.4556629625241957"/>
    <n v="37460.509121307216"/>
    <n v="395.64081867407788"/>
    <n v="58827.040041860564"/>
    <x v="23"/>
    <x v="0"/>
    <n v="21366.530920553349"/>
    <n v="0.36320934905698471"/>
    <n v="2"/>
    <x v="0"/>
  </r>
  <r>
    <n v="25"/>
    <s v="A"/>
    <n v="3.0492713825855917"/>
    <n v="45196.297091901171"/>
    <n v="358.35786921314229"/>
    <n v="69059.642698813201"/>
    <x v="24"/>
    <x v="0"/>
    <n v="23863.345606912029"/>
    <n v="0.34554690227672036"/>
    <n v="3"/>
    <x v="0"/>
  </r>
  <r>
    <n v="26"/>
    <s v="B"/>
    <n v="1.9614578072237965"/>
    <n v="38643.824682707287"/>
    <n v="345.56618469071907"/>
    <n v="70737.279745780994"/>
    <x v="25"/>
    <x v="1"/>
    <n v="32093.455063073707"/>
    <n v="0.45369931072289882"/>
    <n v="2"/>
    <x v="0"/>
  </r>
  <r>
    <n v="27"/>
    <s v="A"/>
    <n v="2.4602540179123253"/>
    <n v="39984.171658771127"/>
    <n v="361.93076171222947"/>
    <n v="71973.854381057987"/>
    <x v="26"/>
    <x v="0"/>
    <n v="31989.68272228686"/>
    <n v="0.44446254820425285"/>
    <n v="2"/>
    <x v="0"/>
  </r>
  <r>
    <n v="28"/>
    <s v="A"/>
    <n v="3.7054292478242421"/>
    <n v="34413.771121418038"/>
    <n v="342.32064702554698"/>
    <n v="86927.832544116347"/>
    <x v="27"/>
    <x v="0"/>
    <n v="52514.061422698309"/>
    <n v="0.60411101813733981"/>
    <n v="4"/>
    <x v="1"/>
  </r>
  <r>
    <n v="29"/>
    <s v="B"/>
    <n v="2.2053677850113922"/>
    <n v="39324.336514088784"/>
    <n v="376.37175317084046"/>
    <n v="57952.111028906169"/>
    <x v="28"/>
    <x v="1"/>
    <n v="18627.774514817385"/>
    <n v="0.32143392508214175"/>
    <n v="2"/>
    <x v="0"/>
  </r>
  <r>
    <n v="30"/>
    <s v="B"/>
    <n v="2.4282341532509228"/>
    <n v="45739.274165379786"/>
    <n v="385.19039723993126"/>
    <n v="56024.504203059441"/>
    <x v="29"/>
    <x v="1"/>
    <n v="10285.230037679656"/>
    <n v="0.1835844901081336"/>
    <n v="2"/>
    <x v="0"/>
  </r>
  <r>
    <n v="31"/>
    <s v="B"/>
    <n v="2.0153970957743139"/>
    <n v="45581.142231612175"/>
    <n v="381.53198151132921"/>
    <n v="64347.070344573665"/>
    <x v="30"/>
    <x v="1"/>
    <n v="18765.92811296149"/>
    <n v="0.29163609178275518"/>
    <n v="2"/>
    <x v="0"/>
  </r>
  <r>
    <n v="32"/>
    <s v="A"/>
    <n v="2.8279329892857508"/>
    <n v="34061.439419606373"/>
    <n v="312.55721525467879"/>
    <n v="84517.060756077175"/>
    <x v="31"/>
    <x v="0"/>
    <n v="50455.621336470802"/>
    <n v="0.59698741159598123"/>
    <n v="3"/>
    <x v="0"/>
  </r>
  <r>
    <n v="33"/>
    <s v="B"/>
    <n v="2.0495122916947608"/>
    <n v="32823.05974494775"/>
    <n v="383.07657953914207"/>
    <n v="67140.453811125553"/>
    <x v="32"/>
    <x v="1"/>
    <n v="34317.394066177803"/>
    <n v="0.51112841987510094"/>
    <n v="2"/>
    <x v="0"/>
  </r>
  <r>
    <n v="34"/>
    <s v="B"/>
    <n v="2.0325528724281217"/>
    <n v="42630.12489918535"/>
    <n v="367.70842845391059"/>
    <n v="55747.74673056398"/>
    <x v="33"/>
    <x v="1"/>
    <n v="13117.62183137863"/>
    <n v="0.23530317547680951"/>
    <n v="2"/>
    <x v="0"/>
  </r>
  <r>
    <n v="35"/>
    <s v="A"/>
    <n v="2.4085981796051401"/>
    <n v="34789.322207494741"/>
    <n v="379.87442036574441"/>
    <n v="68573.303284172463"/>
    <x v="34"/>
    <x v="0"/>
    <n v="33783.981076677723"/>
    <n v="0.49266958799803756"/>
    <n v="2"/>
    <x v="0"/>
  </r>
  <r>
    <n v="36"/>
    <s v="A"/>
    <n v="3.2216019843953227"/>
    <n v="35379.067482286118"/>
    <n v="340.45668205548594"/>
    <n v="86714.039592288347"/>
    <x v="35"/>
    <x v="0"/>
    <n v="51334.972110002229"/>
    <n v="0.59200300610338019"/>
    <n v="3"/>
    <x v="0"/>
  </r>
  <r>
    <n v="37"/>
    <s v="B"/>
    <n v="1.8481511609220747"/>
    <n v="38089.054314175126"/>
    <n v="382.04382803977018"/>
    <n v="71166.852126149897"/>
    <x v="36"/>
    <x v="1"/>
    <n v="33077.797811974771"/>
    <n v="0.46479220063494286"/>
    <n v="2"/>
    <x v="0"/>
  </r>
  <r>
    <n v="38"/>
    <s v="B"/>
    <n v="1.6478922122957185"/>
    <n v="37390.60580233403"/>
    <n v="323.75881678021108"/>
    <n v="81689.487292716978"/>
    <x v="37"/>
    <x v="1"/>
    <n v="44298.881490382948"/>
    <n v="0.54228374982508198"/>
    <n v="2"/>
    <x v="0"/>
  </r>
  <r>
    <n v="39"/>
    <s v="A"/>
    <n v="2.3773456952350838"/>
    <n v="39268.044585170057"/>
    <n v="322.63492356355562"/>
    <n v="75687.042161557692"/>
    <x v="38"/>
    <x v="0"/>
    <n v="36418.997576387635"/>
    <n v="0.48117876635540208"/>
    <n v="2"/>
    <x v="0"/>
  </r>
  <r>
    <n v="40"/>
    <s v="B"/>
    <n v="2.0833957274900179"/>
    <n v="31677.573055597466"/>
    <n v="342.30229404094086"/>
    <n v="75921.98512495264"/>
    <x v="39"/>
    <x v="1"/>
    <n v="44244.412069355174"/>
    <n v="0.58276152812044602"/>
    <n v="2"/>
    <x v="0"/>
  </r>
  <r>
    <n v="41"/>
    <s v="A"/>
    <n v="3.1191406920416576"/>
    <n v="43002.582412079733"/>
    <n v="413.59649261820164"/>
    <n v="64807.994929190958"/>
    <x v="40"/>
    <x v="0"/>
    <n v="21805.412517111225"/>
    <n v="0.33646176742446299"/>
    <n v="3"/>
    <x v="0"/>
  </r>
  <r>
    <n v="42"/>
    <s v="A"/>
    <n v="2.9807667111197911"/>
    <n v="34378.402865738622"/>
    <n v="333.41369117088959"/>
    <n v="67980.659543756876"/>
    <x v="41"/>
    <x v="0"/>
    <n v="33602.256678018253"/>
    <n v="0.49429141911148428"/>
    <n v="3"/>
    <x v="0"/>
  </r>
  <r>
    <n v="43"/>
    <s v="A"/>
    <n v="2.3748600012290302"/>
    <n v="36090.112288007542"/>
    <n v="375.70293706609579"/>
    <n v="62106.426156311711"/>
    <x v="42"/>
    <x v="0"/>
    <n v="26016.313868304169"/>
    <n v="0.41889890432312699"/>
    <n v="2"/>
    <x v="0"/>
  </r>
  <r>
    <n v="44"/>
    <s v="B"/>
    <n v="1.5991779495763492"/>
    <n v="37378.702225761284"/>
    <n v="394.63714471869713"/>
    <n v="72420.786330839415"/>
    <x v="43"/>
    <x v="1"/>
    <n v="35042.084105078131"/>
    <n v="0.48386776615481086"/>
    <n v="2"/>
    <x v="0"/>
  </r>
  <r>
    <n v="45"/>
    <s v="A"/>
    <n v="2.3641317714632812"/>
    <n v="37599.532889871247"/>
    <n v="415.76910811796211"/>
    <n v="63920.407851161319"/>
    <x v="44"/>
    <x v="0"/>
    <n v="26320.874961290072"/>
    <n v="0.41177576686585343"/>
    <n v="2"/>
    <x v="0"/>
  </r>
  <r>
    <n v="46"/>
    <s v="A"/>
    <n v="2.38049332384012"/>
    <n v="39811.931704256596"/>
    <n v="302.89627957687861"/>
    <n v="84277.233891210795"/>
    <x v="45"/>
    <x v="0"/>
    <n v="44465.302186954199"/>
    <n v="0.52760751787786719"/>
    <n v="2"/>
    <x v="0"/>
  </r>
  <r>
    <n v="47"/>
    <s v="B"/>
    <n v="2.1716060226876799"/>
    <n v="45570.066079097975"/>
    <n v="403.14955436437373"/>
    <n v="70407.732591478984"/>
    <x v="46"/>
    <x v="1"/>
    <n v="24837.666512381009"/>
    <n v="0.35276901553547485"/>
    <n v="2"/>
    <x v="0"/>
  </r>
  <r>
    <n v="48"/>
    <s v="A"/>
    <n v="3.0996225380985591"/>
    <n v="40336.586827444662"/>
    <n v="412.18949379721647"/>
    <n v="61828.679773193173"/>
    <x v="47"/>
    <x v="0"/>
    <n v="21492.092945748511"/>
    <n v="0.34760717881391279"/>
    <n v="3"/>
    <x v="0"/>
  </r>
  <r>
    <n v="49"/>
    <s v="B"/>
    <n v="1.775436830028724"/>
    <n v="38742.884864455213"/>
    <n v="301.29173958906642"/>
    <n v="74633.667262601914"/>
    <x v="48"/>
    <x v="1"/>
    <n v="35890.782398146701"/>
    <n v="0.48089265494436134"/>
    <n v="2"/>
    <x v="0"/>
  </r>
  <r>
    <n v="50"/>
    <s v="A"/>
    <n v="3.3637384004364197"/>
    <n v="36027.931014072572"/>
    <n v="378.5377985170125"/>
    <n v="68854.682568809934"/>
    <x v="49"/>
    <x v="0"/>
    <n v="32826.751554737362"/>
    <n v="0.47675409035444966"/>
    <n v="3"/>
    <x v="0"/>
  </r>
  <r>
    <n v="51"/>
    <s v="B"/>
    <n v="1.6912344816578366"/>
    <n v="36042.269660939222"/>
    <n v="374.05833121481936"/>
    <n v="84112.209901287453"/>
    <x v="50"/>
    <x v="1"/>
    <n v="48069.940240348231"/>
    <n v="0.57149776824033316"/>
    <n v="2"/>
    <x v="0"/>
  </r>
  <r>
    <n v="52"/>
    <s v="A"/>
    <n v="3.4847072268214974"/>
    <n v="39776.537838085904"/>
    <n v="399.59783061259793"/>
    <n v="57094.876134243401"/>
    <x v="51"/>
    <x v="0"/>
    <n v="17318.338296157497"/>
    <n v="0.3033256128875389"/>
    <n v="3"/>
    <x v="0"/>
  </r>
  <r>
    <n v="53"/>
    <s v="B"/>
    <n v="2.2272526249203151"/>
    <n v="43704.425617097753"/>
    <n v="401.07293547082776"/>
    <n v="61845.810752487705"/>
    <x v="52"/>
    <x v="1"/>
    <n v="18141.385135389952"/>
    <n v="0.29333248145122309"/>
    <n v="2"/>
    <x v="0"/>
  </r>
  <r>
    <n v="54"/>
    <s v="A"/>
    <n v="3.7651756701158399"/>
    <n v="37509.466203801567"/>
    <n v="378.10242469356092"/>
    <n v="84886.099820299511"/>
    <x v="53"/>
    <x v="0"/>
    <n v="47376.633616497944"/>
    <n v="0.55812004223061717"/>
    <n v="4"/>
    <x v="1"/>
  </r>
  <r>
    <n v="55"/>
    <s v="A"/>
    <n v="3.4592708291678069"/>
    <n v="38813.174034987853"/>
    <n v="407.7584711837149"/>
    <n v="72274.015492288992"/>
    <x v="54"/>
    <x v="0"/>
    <n v="33460.84145730114"/>
    <n v="0.4629719440574202"/>
    <n v="3"/>
    <x v="0"/>
  </r>
  <r>
    <n v="56"/>
    <s v="A"/>
    <n v="3.7242251219315756"/>
    <n v="33439.015676998577"/>
    <n v="320.48645985681111"/>
    <n v="86661.670318193617"/>
    <x v="55"/>
    <x v="0"/>
    <n v="53222.65464119504"/>
    <n v="0.61414295900112092"/>
    <n v="4"/>
    <x v="1"/>
  </r>
  <r>
    <n v="57"/>
    <s v="A"/>
    <n v="3.7879463515605329"/>
    <n v="41022.100009047906"/>
    <n v="415.42503649633903"/>
    <n v="70559.485633708682"/>
    <x v="56"/>
    <x v="0"/>
    <n v="29537.385624660776"/>
    <n v="0.41861679346695457"/>
    <n v="4"/>
    <x v="1"/>
  </r>
  <r>
    <n v="58"/>
    <s v="B"/>
    <n v="2.0425136052601527"/>
    <n v="31420.889566827082"/>
    <n v="337.98005774645196"/>
    <n v="71236.380340182164"/>
    <x v="57"/>
    <x v="1"/>
    <n v="39815.490773355079"/>
    <n v="0.55892074503533462"/>
    <n v="2"/>
    <x v="0"/>
  </r>
  <r>
    <n v="59"/>
    <s v="A"/>
    <n v="2.6846870151011508"/>
    <n v="40814.610605113325"/>
    <n v="405.89223266413063"/>
    <n v="65380.879583764014"/>
    <x v="58"/>
    <x v="0"/>
    <n v="24566.268978650689"/>
    <n v="0.37574087615595819"/>
    <n v="3"/>
    <x v="0"/>
  </r>
  <r>
    <n v="60"/>
    <s v="B"/>
    <n v="1.6344732176702628"/>
    <n v="36581.66433762505"/>
    <n v="337.80636664072057"/>
    <n v="77095.518124449256"/>
    <x v="59"/>
    <x v="1"/>
    <n v="40513.853786824206"/>
    <n v="0.52550206253787501"/>
    <n v="2"/>
    <x v="0"/>
  </r>
  <r>
    <n v="61"/>
    <s v="B"/>
    <n v="1.8357394711767272"/>
    <n v="46980.540260632391"/>
    <n v="381.54151816406375"/>
    <n v="56534.889920338574"/>
    <x v="60"/>
    <x v="1"/>
    <n v="9554.3496597061821"/>
    <n v="0.1689991733099489"/>
    <n v="2"/>
    <x v="0"/>
  </r>
  <r>
    <n v="62"/>
    <s v="A"/>
    <n v="2.7288666029572259"/>
    <n v="38290.776144013573"/>
    <n v="403.83396808497156"/>
    <n v="59523.56168373015"/>
    <x v="61"/>
    <x v="0"/>
    <n v="21232.785539716577"/>
    <n v="0.35671228231492458"/>
    <n v="3"/>
    <x v="0"/>
  </r>
  <r>
    <n v="63"/>
    <s v="A"/>
    <n v="3.4953982260233705"/>
    <n v="36555.640466182354"/>
    <n v="366.07153930747165"/>
    <n v="64290.787591606655"/>
    <x v="62"/>
    <x v="0"/>
    <n v="27735.147125424301"/>
    <n v="0.43140157656188372"/>
    <n v="3"/>
    <x v="0"/>
  </r>
  <r>
    <n v="64"/>
    <s v="A"/>
    <n v="3.6382815787501568"/>
    <n v="35881.203863484567"/>
    <n v="386.89880694261274"/>
    <n v="59005.919426022192"/>
    <x v="63"/>
    <x v="0"/>
    <n v="23124.715562537625"/>
    <n v="0.391905012030698"/>
    <n v="4"/>
    <x v="1"/>
  </r>
  <r>
    <n v="65"/>
    <s v="B"/>
    <n v="2.0537340872753607"/>
    <n v="46160.514217905715"/>
    <n v="359.80971422583661"/>
    <n v="74679.169186674117"/>
    <x v="64"/>
    <x v="1"/>
    <n v="28518.654968768402"/>
    <n v="0.38188232782130793"/>
    <n v="2"/>
    <x v="0"/>
  </r>
  <r>
    <n v="66"/>
    <s v="A"/>
    <n v="3.3813739101029285"/>
    <n v="42844.3830329333"/>
    <n v="367.09757271442959"/>
    <n v="59582.117633285161"/>
    <x v="65"/>
    <x v="0"/>
    <n v="16737.734600351861"/>
    <n v="0.28091875994352766"/>
    <n v="3"/>
    <x v="0"/>
  </r>
  <r>
    <n v="67"/>
    <s v="A"/>
    <n v="3.6732830428597913"/>
    <n v="41106.652916281455"/>
    <n v="378.16488860744579"/>
    <n v="59635.511252619232"/>
    <x v="66"/>
    <x v="0"/>
    <n v="18528.858336337777"/>
    <n v="0.31070176053071025"/>
    <n v="4"/>
    <x v="1"/>
  </r>
  <r>
    <n v="68"/>
    <s v="B"/>
    <n v="2.1699858318010659"/>
    <n v="30391.567417637751"/>
    <n v="328.0089641629325"/>
    <n v="68425.162684678668"/>
    <x v="67"/>
    <x v="1"/>
    <n v="38033.595267040917"/>
    <n v="0.55584223368689423"/>
    <n v="2"/>
    <x v="0"/>
  </r>
  <r>
    <n v="69"/>
    <s v="A"/>
    <n v="2.912351811933668"/>
    <n v="30339.808217352904"/>
    <n v="362.2875537754698"/>
    <n v="80599.91712924937"/>
    <x v="68"/>
    <x v="0"/>
    <n v="50260.108911896466"/>
    <n v="0.62357519340001011"/>
    <n v="3"/>
    <x v="0"/>
  </r>
  <r>
    <n v="70"/>
    <s v="B"/>
    <n v="2.1188931985150781"/>
    <n v="33641.478285244986"/>
    <n v="350.21476658820086"/>
    <n v="83537.751844632789"/>
    <x v="69"/>
    <x v="1"/>
    <n v="49896.273559387802"/>
    <n v="0.59729011683468691"/>
    <n v="2"/>
    <x v="0"/>
  </r>
  <r>
    <n v="71"/>
    <s v="A"/>
    <n v="2.6805926315386315"/>
    <n v="38468.329928990192"/>
    <n v="405.46312097513021"/>
    <n v="70229.519445597805"/>
    <x v="70"/>
    <x v="0"/>
    <n v="31761.189516607614"/>
    <n v="0.45224842441376695"/>
    <n v="3"/>
    <x v="0"/>
  </r>
  <r>
    <n v="72"/>
    <s v="B"/>
    <n v="2.1586660361798642"/>
    <n v="34017.390510980418"/>
    <n v="307.52404307587778"/>
    <n v="89002.519498996626"/>
    <x v="71"/>
    <x v="1"/>
    <n v="54985.128988016208"/>
    <n v="0.61779294898091153"/>
    <n v="2"/>
    <x v="0"/>
  </r>
  <r>
    <n v="73"/>
    <s v="B"/>
    <n v="1.9539201096731871"/>
    <n v="43661.632642745783"/>
    <n v="372.48024394308305"/>
    <n v="73374.905748869045"/>
    <x v="72"/>
    <x v="1"/>
    <n v="29713.273106123263"/>
    <n v="0.40495143132202582"/>
    <n v="2"/>
    <x v="0"/>
  </r>
  <r>
    <n v="74"/>
    <s v="B"/>
    <n v="1.5711517491979283"/>
    <n v="38455.716899984676"/>
    <n v="331.27501308593969"/>
    <n v="65652.263938599033"/>
    <x v="73"/>
    <x v="1"/>
    <n v="27196.547038614357"/>
    <n v="0.41425147294310821"/>
    <n v="2"/>
    <x v="0"/>
  </r>
  <r>
    <n v="75"/>
    <s v="A"/>
    <n v="2.5747487654499217"/>
    <n v="39806.409733690372"/>
    <n v="382.7937442492896"/>
    <n v="81578.695358130208"/>
    <x v="74"/>
    <x v="0"/>
    <n v="41772.285624439835"/>
    <n v="0.51204895397088224"/>
    <n v="3"/>
    <x v="0"/>
  </r>
  <r>
    <n v="76"/>
    <s v="A"/>
    <n v="2.3555379510924057"/>
    <n v="35823.039768493203"/>
    <n v="375.18358703153609"/>
    <n v="71505.945200494752"/>
    <x v="75"/>
    <x v="0"/>
    <n v="35682.905432001549"/>
    <n v="0.49902012108154969"/>
    <n v="2"/>
    <x v="0"/>
  </r>
  <r>
    <n v="77"/>
    <s v="A"/>
    <n v="3.3551327968801159"/>
    <n v="33078.285327353864"/>
    <n v="302.18101215546989"/>
    <n v="79867.483706863452"/>
    <x v="76"/>
    <x v="0"/>
    <n v="46789.198379509588"/>
    <n v="0.58583538892046916"/>
    <n v="3"/>
    <x v="0"/>
  </r>
  <r>
    <n v="78"/>
    <s v="A"/>
    <n v="2.8580152644903287"/>
    <n v="44695.008898136315"/>
    <n v="409.5529311769929"/>
    <n v="58010.02697062659"/>
    <x v="77"/>
    <x v="0"/>
    <n v="13315.018072490275"/>
    <n v="0.22952959630983005"/>
    <n v="3"/>
    <x v="0"/>
  </r>
  <r>
    <n v="79"/>
    <s v="B"/>
    <n v="1.8474599333300303"/>
    <n v="39306.085083475264"/>
    <n v="383.78159140002168"/>
    <n v="62381.866988628542"/>
    <x v="78"/>
    <x v="1"/>
    <n v="23075.781905153279"/>
    <n v="0.36991169099443133"/>
    <n v="2"/>
    <x v="0"/>
  </r>
  <r>
    <n v="80"/>
    <s v="B"/>
    <n v="1.8837319706064681"/>
    <n v="35210.40098966669"/>
    <n v="321.31763726785653"/>
    <n v="89878.654985435802"/>
    <x v="79"/>
    <x v="1"/>
    <n v="54668.253995769111"/>
    <n v="0.60824512788523277"/>
    <n v="2"/>
    <x v="0"/>
  </r>
  <r>
    <n v="81"/>
    <s v="A"/>
    <n v="2.4064186532864742"/>
    <n v="43125.916527066162"/>
    <n v="387.33841061445173"/>
    <n v="70292.165081523461"/>
    <x v="80"/>
    <x v="0"/>
    <n v="27166.248554457299"/>
    <n v="0.38647619578868314"/>
    <n v="2"/>
    <x v="0"/>
  </r>
  <r>
    <n v="82"/>
    <s v="B"/>
    <n v="1.8529130154396993"/>
    <n v="39784.076580493675"/>
    <n v="404.99347961124613"/>
    <n v="56195.160674401151"/>
    <x v="81"/>
    <x v="1"/>
    <n v="16411.084093907477"/>
    <n v="0.29203731952995904"/>
    <n v="2"/>
    <x v="0"/>
  </r>
  <r>
    <n v="83"/>
    <s v="A"/>
    <n v="2.8360159636709525"/>
    <n v="36536.74090659379"/>
    <n v="318.36828881313591"/>
    <n v="79584.477476838554"/>
    <x v="82"/>
    <x v="0"/>
    <n v="43047.736570244764"/>
    <n v="0.54090619094374193"/>
    <n v="3"/>
    <x v="0"/>
  </r>
  <r>
    <n v="84"/>
    <s v="A"/>
    <n v="2.7247289490084921"/>
    <n v="33901.430356433098"/>
    <n v="387.54031592307945"/>
    <n v="82091.613503679313"/>
    <x v="83"/>
    <x v="0"/>
    <n v="48190.183147246215"/>
    <n v="0.5870293089693791"/>
    <n v="3"/>
    <x v="0"/>
  </r>
  <r>
    <n v="85"/>
    <s v="A"/>
    <n v="3.4755868564475585"/>
    <n v="39837.944757026198"/>
    <n v="387.3674170077623"/>
    <n v="84542.603962983674"/>
    <x v="84"/>
    <x v="0"/>
    <n v="44704.659205957476"/>
    <n v="0.52878261504141821"/>
    <n v="3"/>
    <x v="0"/>
  </r>
  <r>
    <n v="86"/>
    <s v="B"/>
    <n v="2.1380531818978392"/>
    <n v="37596.803080742488"/>
    <n v="386.28701084986426"/>
    <n v="66757.888561097294"/>
    <x v="85"/>
    <x v="1"/>
    <n v="29161.085480354806"/>
    <n v="0.43681857094186516"/>
    <n v="2"/>
    <x v="0"/>
  </r>
  <r>
    <n v="87"/>
    <s v="B"/>
    <n v="2.0068061615961543"/>
    <n v="36219.164416602951"/>
    <n v="390.71827663850274"/>
    <n v="56203.048015315777"/>
    <x v="86"/>
    <x v="1"/>
    <n v="19983.883598712826"/>
    <n v="0.35556583324924046"/>
    <n v="2"/>
    <x v="0"/>
  </r>
  <r>
    <n v="88"/>
    <s v="B"/>
    <n v="2.1978791551941983"/>
    <n v="39502.950101174189"/>
    <n v="398.41306090954157"/>
    <n v="57917.897817741417"/>
    <x v="87"/>
    <x v="1"/>
    <n v="18414.947716567229"/>
    <n v="0.31794917306073839"/>
    <n v="2"/>
    <x v="0"/>
  </r>
  <r>
    <n v="89"/>
    <s v="A"/>
    <n v="3.3432158857625653"/>
    <n v="39692.809967577712"/>
    <n v="420.00449816587826"/>
    <n v="71125.131853683066"/>
    <x v="88"/>
    <x v="0"/>
    <n v="31432.321886105354"/>
    <n v="0.44192989266813848"/>
    <n v="3"/>
    <x v="0"/>
  </r>
  <r>
    <n v="90"/>
    <s v="B"/>
    <n v="2.4619620697610411"/>
    <n v="40205.105038868758"/>
    <n v="409.0352105180973"/>
    <n v="68827.943203928851"/>
    <x v="89"/>
    <x v="1"/>
    <n v="28622.838165060093"/>
    <n v="0.41586072215254338"/>
    <n v="2"/>
    <x v="0"/>
  </r>
  <r>
    <n v="91"/>
    <s v="A"/>
    <n v="2.3321433708660564"/>
    <n v="31649.977974468406"/>
    <n v="319.79233346374178"/>
    <n v="67681.055813546933"/>
    <x v="90"/>
    <x v="0"/>
    <n v="36031.077839078527"/>
    <n v="0.53236577659692186"/>
    <n v="2"/>
    <x v="0"/>
  </r>
  <r>
    <n v="92"/>
    <s v="B"/>
    <n v="1.9039081521070254"/>
    <n v="36890.275279400732"/>
    <n v="402.51950593739986"/>
    <n v="55277.552498072022"/>
    <x v="91"/>
    <x v="1"/>
    <n v="18387.27721867129"/>
    <n v="0.33263551636647815"/>
    <n v="2"/>
    <x v="0"/>
  </r>
  <r>
    <n v="93"/>
    <s v="A"/>
    <n v="2.7823404651027959"/>
    <n v="35493.742977841655"/>
    <n v="364.1613538633456"/>
    <n v="64670.687996363886"/>
    <x v="92"/>
    <x v="0"/>
    <n v="29176.94501852223"/>
    <n v="0.45116181569249281"/>
    <n v="3"/>
    <x v="0"/>
  </r>
  <r>
    <n v="94"/>
    <s v="A"/>
    <n v="2.964830959833749"/>
    <n v="42435.157156317589"/>
    <n v="405.23281645557785"/>
    <n v="61488.490917791496"/>
    <x v="93"/>
    <x v="0"/>
    <n v="19053.333761473907"/>
    <n v="0.30986829367706742"/>
    <n v="3"/>
    <x v="0"/>
  </r>
  <r>
    <n v="95"/>
    <s v="B"/>
    <n v="2.4794108330168028"/>
    <n v="36611.722554367974"/>
    <n v="406.70128162919247"/>
    <n v="67898.904418930906"/>
    <x v="94"/>
    <x v="1"/>
    <n v="31287.181864562932"/>
    <n v="0.46079067302063487"/>
    <n v="2"/>
    <x v="0"/>
  </r>
  <r>
    <n v="96"/>
    <s v="A"/>
    <n v="3.3848372532819688"/>
    <n v="45488.220949015071"/>
    <n v="388.78736737793542"/>
    <n v="55919.239263760748"/>
    <x v="95"/>
    <x v="0"/>
    <n v="10431.018314745677"/>
    <n v="0.1865371999347932"/>
    <n v="3"/>
    <x v="0"/>
  </r>
  <r>
    <n v="97"/>
    <s v="A"/>
    <n v="2.9802810860882913"/>
    <n v="39362.244085593789"/>
    <n v="372.76860706979346"/>
    <n v="76272.21099256564"/>
    <x v="96"/>
    <x v="0"/>
    <n v="36909.966906971851"/>
    <n v="0.48392417666467696"/>
    <n v="3"/>
    <x v="0"/>
  </r>
  <r>
    <n v="98"/>
    <s v="B"/>
    <n v="2.016164897745675"/>
    <n v="33167.398627340146"/>
    <n v="308.6923532992048"/>
    <n v="84185.730197807978"/>
    <x v="97"/>
    <x v="1"/>
    <n v="51018.331570467832"/>
    <n v="0.60602113268593161"/>
    <n v="2"/>
    <x v="0"/>
  </r>
  <r>
    <n v="99"/>
    <s v="B"/>
    <n v="2.1189551024960958"/>
    <n v="44301.890115529161"/>
    <n v="384.00868143552032"/>
    <n v="64600.725729413265"/>
    <x v="98"/>
    <x v="1"/>
    <n v="20298.835613884105"/>
    <n v="0.31421993150522565"/>
    <n v="2"/>
    <x v="0"/>
  </r>
  <r>
    <n v="100"/>
    <s v="A"/>
    <n v="2.5275184733207499"/>
    <n v="40513.261754811385"/>
    <n v="364.91568245922394"/>
    <n v="63398.8263699073"/>
    <x v="99"/>
    <x v="0"/>
    <n v="22885.564615095915"/>
    <n v="0.36097773295624774"/>
    <n v="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 chartFormat="2">
  <location ref="H6:I17" firstHeaderRow="1" firstDataRow="1" firstDataCol="1" rowPageCount="2" colPageCount="1"/>
  <pivotFields count="12">
    <pivotField axis="axisRow" showAll="0" measureFilter="1" sortType="descending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>
      <items count="2">
        <item x="0"/>
        <item x="1"/>
      </items>
    </pivotField>
    <pivotField numFmtId="43" showAll="0" defaultSubtotal="0"/>
    <pivotField numFmtId="166" showAll="0" defaultSubtotal="0"/>
    <pivotField numFmtId="166" showAll="0" defaultSubtotal="0"/>
    <pivotField dataField="1" numFmtId="166" showAll="0" defaultSubtotal="0"/>
    <pivotField showAll="0" defaultSubtotal="0"/>
    <pivotField axis="axisPage" multipleItemSelectionAllowed="1" showAll="0" defaultSubtotal="0">
      <items count="2">
        <item h="1" x="1"/>
        <item x="0"/>
      </items>
    </pivotField>
    <pivotField numFmtId="166" showAll="0" defaultSubtotal="0"/>
    <pivotField numFmtId="9" showAll="0" defaultSubtotal="0"/>
    <pivotField numFmtId="1" showAll="0" defaultSubtotal="0"/>
    <pivotField axis="axisPage" multipleItemSelectionAllowed="1" showAll="0" defaultSubtotal="0">
      <items count="2">
        <item x="0"/>
        <item x="1"/>
      </items>
    </pivotField>
  </pivotFields>
  <rowFields count="1">
    <field x="0"/>
  </rowFields>
  <rowItems count="11">
    <i>
      <x v="27"/>
    </i>
    <i>
      <x v="35"/>
    </i>
    <i>
      <x v="55"/>
    </i>
    <i>
      <x v="12"/>
    </i>
    <i>
      <x v="53"/>
    </i>
    <i>
      <x v="84"/>
    </i>
    <i>
      <x v="31"/>
    </i>
    <i>
      <x v="45"/>
    </i>
    <i>
      <x v="83"/>
    </i>
    <i>
      <x v="74"/>
    </i>
    <i t="grand">
      <x/>
    </i>
  </rowItems>
  <colItems count="1">
    <i/>
  </colItems>
  <pageFields count="2">
    <pageField fld="7" hier="-1"/>
    <pageField fld="11" hier="-1"/>
  </pageFields>
  <dataFields count="1">
    <dataField name="Sum of Hospital Income" fld="5" baseField="0" baseItem="0"/>
  </dataFields>
  <formats count="3">
    <format dxfId="2">
      <pivotArea outline="0" collapsedLevelsAreSubtotals="1" fieldPosition="0"/>
    </format>
    <format dxfId="1">
      <pivotArea type="all" dataOnly="0" outline="0" fieldPosition="0"/>
    </format>
    <format dxfId="0">
      <pivotArea dataOnly="0" labelOnly="1" fieldPosition="0">
        <references count="1">
          <reference field="0" count="14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</format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count" evalOrder="-1" id="2" iMeasureFld="0">
      <autoFilter ref="A1">
        <filterColumn colId="0">
          <top10 val="10" filterVal="10"/>
        </filterColumn>
      </autoFilter>
    </filter>
  </filters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P5:Q106" firstHeaderRow="1" firstDataRow="1" firstDataCol="1" rowPageCount="2" colPageCount="1"/>
  <pivotFields count="12">
    <pivotField showAll="0"/>
    <pivotField showAll="0"/>
    <pivotField numFmtId="43" showAll="0"/>
    <pivotField numFmtId="166" showAll="0"/>
    <pivotField numFmtId="166" showAll="0"/>
    <pivotField dataField="1" numFmtId="166" showAll="0"/>
    <pivotField axis="axisRow" showAll="0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axis="axisPage" showAll="0">
      <items count="3">
        <item x="1"/>
        <item x="0"/>
        <item t="default"/>
      </items>
    </pivotField>
    <pivotField numFmtId="166" showAll="0"/>
    <pivotField numFmtId="9" showAll="0"/>
    <pivotField numFmtId="1" showAll="0"/>
    <pivotField axis="axisPage" showAll="0">
      <items count="3">
        <item x="0"/>
        <item x="1"/>
        <item t="default"/>
      </items>
    </pivotField>
  </pivotFields>
  <rowFields count="1">
    <field x="6"/>
  </rowFields>
  <rowItems count="1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 t="grand">
      <x/>
    </i>
  </rowItems>
  <colItems count="1">
    <i/>
  </colItems>
  <pageFields count="2">
    <pageField fld="7" hier="-1"/>
    <pageField fld="11" hier="-1"/>
  </pageFields>
  <dataFields count="1">
    <dataField name="Sum of Hospital Incom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showCalcMbrs="0" useAutoFormatting="1" rowGrandTotals="0" colGrandTotals="0" itemPrintTitles="1" createdVersion="3" indent="0" outline="1" outlineData="1" multipleFieldFilters="0" chartFormat="1">
  <location ref="B6:C7" firstHeaderRow="1" firstDataRow="1" firstDataCol="1" rowPageCount="1" colPageCount="1"/>
  <pivotFields count="12">
    <pivotField showAll="0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showAll="0" defaultSubtotal="0">
      <items count="2">
        <item x="0"/>
        <item x="1"/>
      </items>
    </pivotField>
    <pivotField numFmtId="43" showAll="0" defaultSubtotal="0"/>
    <pivotField numFmtId="166" showAll="0" defaultSubtotal="0"/>
    <pivotField numFmtId="166" showAll="0" defaultSubtotal="0"/>
    <pivotField dataField="1" numFmtId="166" showAll="0" defaultSubtotal="0"/>
    <pivotField showAll="0" defaultSubtotal="0"/>
    <pivotField axis="axisPage" multipleItemSelectionAllowed="1" showAll="0" defaultSubtotal="0">
      <items count="2">
        <item x="1"/>
        <item h="1" x="0"/>
      </items>
    </pivotField>
    <pivotField numFmtId="166" showAll="0" defaultSubtotal="0"/>
    <pivotField numFmtId="9" showAll="0" defaultSubtotal="0"/>
    <pivotField numFmtId="1" showAll="0" defaultSubtotal="0"/>
    <pivotField axis="axisRow" showAll="0" defaultSubtotal="0">
      <items count="2">
        <item x="0"/>
        <item x="1"/>
      </items>
    </pivotField>
  </pivotFields>
  <rowFields count="1">
    <field x="11"/>
  </rowFields>
  <rowItems count="1">
    <i>
      <x/>
    </i>
  </rowItems>
  <colItems count="1">
    <i/>
  </colItems>
  <pageFields count="1">
    <pageField fld="7" hier="-1"/>
  </pageFields>
  <dataFields count="1">
    <dataField name="Average of Hospital Income" fld="5" subtotal="average" baseField="0" baseItem="0"/>
  </dataFields>
  <formats count="3">
    <format dxfId="5">
      <pivotArea outline="0" collapsedLevelsAreSubtotals="1" fieldPosition="0"/>
    </format>
    <format dxfId="4">
      <pivotArea field="7" type="button" dataOnly="0" labelOnly="1" outline="0" axis="axisPage" fieldPosition="0"/>
    </format>
    <format dxfId="3">
      <pivotArea dataOnly="0" labelOnly="1" outline="0" fieldPosition="0">
        <references count="1">
          <reference field="7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 chartFormat="4">
  <location ref="B32:D35" firstHeaderRow="1" firstDataRow="2" firstDataCol="1" rowPageCount="1" colPageCount="1"/>
  <pivotFields count="12">
    <pivotField showAll="0"/>
    <pivotField axis="axisRow" showAll="0" defaultSubtotal="0">
      <items count="2">
        <item x="0"/>
        <item x="1"/>
      </items>
    </pivotField>
    <pivotField numFmtId="43" showAll="0" defaultSubtotal="0"/>
    <pivotField numFmtId="166" showAll="0" defaultSubtotal="0"/>
    <pivotField numFmtId="166" showAll="0" defaultSubtotal="0"/>
    <pivotField dataField="1" numFmtId="166" showAll="0" defaultSubtotal="0"/>
    <pivotField showAll="0" defaultSubtotal="0"/>
    <pivotField axis="axisPage" multipleItemSelectionAllowed="1" showAll="0" defaultSubtotal="0">
      <items count="2">
        <item x="1"/>
        <item x="0"/>
      </items>
    </pivotField>
    <pivotField dataField="1" numFmtId="166" showAll="0" defaultSubtotal="0"/>
    <pivotField numFmtId="9" showAll="0" defaultSubtotal="0"/>
    <pivotField numFmtId="1" showAll="0" defaultSubtotal="0"/>
    <pivotField showAll="0" defaultSubtotal="0">
      <items count="2">
        <item x="0"/>
        <item x="1"/>
      </items>
    </pivotField>
  </pivotFields>
  <rowFields count="1">
    <field x="1"/>
  </rowFields>
  <rowItems count="2">
    <i>
      <x/>
    </i>
    <i>
      <x v="1"/>
    </i>
  </rowItems>
  <colFields count="1">
    <field x="-2"/>
  </colFields>
  <colItems count="2">
    <i>
      <x/>
    </i>
    <i i="1">
      <x v="1"/>
    </i>
  </colItems>
  <pageFields count="1">
    <pageField fld="7" hier="-1"/>
  </pageFields>
  <dataFields count="2">
    <dataField name="Average of Hospital Income" fld="5" subtotal="average" baseField="0" baseItem="0"/>
    <dataField name="Average of Profit" fld="8" subtotal="average" baseField="0" baseItem="0"/>
  </dataFields>
  <formats count="4">
    <format dxfId="9">
      <pivotArea outline="0" collapsedLevelsAreSubtotals="1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06"/>
  <sheetViews>
    <sheetView tabSelected="1" topLeftCell="D1" zoomScale="124" zoomScaleNormal="124" workbookViewId="0">
      <selection activeCell="J2" sqref="J2"/>
    </sheetView>
  </sheetViews>
  <sheetFormatPr defaultRowHeight="15" x14ac:dyDescent="0.25"/>
  <cols>
    <col min="1" max="1" width="2.7109375" style="6" customWidth="1"/>
    <col min="2" max="2" width="18.5703125" style="6" customWidth="1"/>
    <col min="3" max="3" width="25.85546875" style="6" customWidth="1"/>
    <col min="4" max="4" width="16.140625" style="6" customWidth="1"/>
    <col min="5" max="5" width="12.7109375" style="6" bestFit="1" customWidth="1"/>
    <col min="6" max="6" width="13.7109375" style="6" customWidth="1"/>
    <col min="7" max="7" width="2.28515625" style="6" customWidth="1"/>
    <col min="8" max="8" width="18.5703125" style="6" customWidth="1"/>
    <col min="9" max="9" width="22.28515625" style="6" customWidth="1"/>
    <col min="10" max="15" width="9.140625" style="6"/>
    <col min="16" max="16" width="18.5703125" style="6" bestFit="1" customWidth="1"/>
    <col min="17" max="17" width="22.28515625" style="6" bestFit="1" customWidth="1"/>
    <col min="18" max="16384" width="9.140625" style="6"/>
  </cols>
  <sheetData>
    <row r="2" spans="2:18" ht="33.75" x14ac:dyDescent="0.5">
      <c r="B2" s="9" t="s">
        <v>15</v>
      </c>
      <c r="P2" s="17" t="s">
        <v>10</v>
      </c>
      <c r="Q2" t="s">
        <v>16</v>
      </c>
    </row>
    <row r="3" spans="2:18" x14ac:dyDescent="0.25">
      <c r="H3" s="6" t="s">
        <v>10</v>
      </c>
      <c r="I3" s="6" t="s">
        <v>43</v>
      </c>
      <c r="P3" s="17" t="s">
        <v>14</v>
      </c>
      <c r="Q3" t="s">
        <v>16</v>
      </c>
    </row>
    <row r="4" spans="2:18" x14ac:dyDescent="0.25">
      <c r="B4" s="6" t="s">
        <v>10</v>
      </c>
      <c r="C4" s="6" t="s">
        <v>29</v>
      </c>
      <c r="H4" s="6" t="s">
        <v>14</v>
      </c>
      <c r="I4" s="6" t="s">
        <v>16</v>
      </c>
    </row>
    <row r="5" spans="2:18" x14ac:dyDescent="0.25">
      <c r="B5"/>
      <c r="C5"/>
      <c r="P5" s="17" t="s">
        <v>0</v>
      </c>
      <c r="Q5" t="s">
        <v>19</v>
      </c>
      <c r="R5"/>
    </row>
    <row r="6" spans="2:18" x14ac:dyDescent="0.25">
      <c r="B6" s="17" t="s">
        <v>0</v>
      </c>
      <c r="C6" t="s">
        <v>24</v>
      </c>
      <c r="D6"/>
      <c r="H6" s="6" t="s">
        <v>0</v>
      </c>
      <c r="I6" s="6" t="s">
        <v>19</v>
      </c>
      <c r="P6" s="18">
        <v>1</v>
      </c>
      <c r="Q6" s="39">
        <v>79141.790539119567</v>
      </c>
      <c r="R6"/>
    </row>
    <row r="7" spans="2:18" x14ac:dyDescent="0.25">
      <c r="B7" s="18" t="s">
        <v>17</v>
      </c>
      <c r="C7" s="27">
        <v>69230.647868308384</v>
      </c>
      <c r="D7"/>
      <c r="H7" s="7">
        <v>28</v>
      </c>
      <c r="I7" s="8">
        <v>86927.832544116347</v>
      </c>
      <c r="P7" s="18">
        <v>2</v>
      </c>
      <c r="Q7" s="39">
        <v>72185.947930699709</v>
      </c>
      <c r="R7"/>
    </row>
    <row r="8" spans="2:18" x14ac:dyDescent="0.25">
      <c r="B8"/>
      <c r="C8"/>
      <c r="D8"/>
      <c r="H8" s="7">
        <v>36</v>
      </c>
      <c r="I8" s="8">
        <v>86714.039592288347</v>
      </c>
      <c r="P8" s="18">
        <v>3</v>
      </c>
      <c r="Q8" s="39">
        <v>77989.607246841857</v>
      </c>
      <c r="R8"/>
    </row>
    <row r="9" spans="2:18" x14ac:dyDescent="0.25">
      <c r="H9" s="7">
        <v>56</v>
      </c>
      <c r="I9" s="8">
        <v>86661.670318193617</v>
      </c>
      <c r="P9" s="18">
        <v>4</v>
      </c>
      <c r="Q9" s="39">
        <v>72272.057261165523</v>
      </c>
      <c r="R9"/>
    </row>
    <row r="10" spans="2:18" x14ac:dyDescent="0.25">
      <c r="H10" s="7">
        <v>13</v>
      </c>
      <c r="I10" s="8">
        <v>85945.691103499965</v>
      </c>
      <c r="P10" s="18">
        <v>5</v>
      </c>
      <c r="Q10" s="39">
        <v>70158.788191776344</v>
      </c>
      <c r="R10"/>
    </row>
    <row r="11" spans="2:18" x14ac:dyDescent="0.25">
      <c r="H11" s="7">
        <v>54</v>
      </c>
      <c r="I11" s="8">
        <v>84886.099820299511</v>
      </c>
      <c r="P11" s="18">
        <v>6</v>
      </c>
      <c r="Q11" s="39">
        <v>66287.705790685024</v>
      </c>
      <c r="R11"/>
    </row>
    <row r="12" spans="2:18" x14ac:dyDescent="0.25">
      <c r="H12" s="7">
        <v>85</v>
      </c>
      <c r="I12" s="8">
        <v>84542.603962983674</v>
      </c>
      <c r="P12" s="18">
        <v>7</v>
      </c>
      <c r="Q12" s="39">
        <v>83139.040763791578</v>
      </c>
      <c r="R12"/>
    </row>
    <row r="13" spans="2:18" x14ac:dyDescent="0.25">
      <c r="H13" s="7">
        <v>32</v>
      </c>
      <c r="I13" s="8">
        <v>84517.060756077175</v>
      </c>
      <c r="P13" s="18">
        <v>8</v>
      </c>
      <c r="Q13" s="39">
        <v>59559.841352636242</v>
      </c>
      <c r="R13"/>
    </row>
    <row r="14" spans="2:18" x14ac:dyDescent="0.25">
      <c r="H14" s="7">
        <v>46</v>
      </c>
      <c r="I14" s="8">
        <v>84277.233891210795</v>
      </c>
      <c r="P14" s="18">
        <v>9</v>
      </c>
      <c r="Q14" s="39">
        <v>74217.902949171621</v>
      </c>
      <c r="R14"/>
    </row>
    <row r="15" spans="2:18" x14ac:dyDescent="0.25">
      <c r="H15" s="7">
        <v>84</v>
      </c>
      <c r="I15" s="8">
        <v>82091.613503679313</v>
      </c>
      <c r="P15" s="18">
        <v>10</v>
      </c>
      <c r="Q15" s="39">
        <v>73197.904154068732</v>
      </c>
      <c r="R15"/>
    </row>
    <row r="16" spans="2:18" x14ac:dyDescent="0.25">
      <c r="H16" s="7">
        <v>75</v>
      </c>
      <c r="I16" s="8">
        <v>81578.695358130208</v>
      </c>
      <c r="P16" s="18">
        <v>11</v>
      </c>
      <c r="Q16" s="39">
        <v>72704.930426490479</v>
      </c>
      <c r="R16"/>
    </row>
    <row r="17" spans="2:18" x14ac:dyDescent="0.25">
      <c r="H17" s="7" t="s">
        <v>1</v>
      </c>
      <c r="I17" s="8">
        <v>848142.54085047904</v>
      </c>
      <c r="P17" s="18">
        <v>12</v>
      </c>
      <c r="Q17" s="39">
        <v>57184.940355370811</v>
      </c>
      <c r="R17"/>
    </row>
    <row r="18" spans="2:18" x14ac:dyDescent="0.25">
      <c r="P18" s="18">
        <v>13</v>
      </c>
      <c r="Q18" s="39">
        <v>85945.691103499965</v>
      </c>
      <c r="R18"/>
    </row>
    <row r="19" spans="2:18" x14ac:dyDescent="0.25">
      <c r="P19" s="18">
        <v>14</v>
      </c>
      <c r="Q19" s="39">
        <v>72119.938367607087</v>
      </c>
      <c r="R19"/>
    </row>
    <row r="20" spans="2:18" x14ac:dyDescent="0.25">
      <c r="E20" s="8"/>
      <c r="K20" s="8"/>
      <c r="L20" s="8"/>
      <c r="P20" s="18">
        <v>15</v>
      </c>
      <c r="Q20" s="39">
        <v>69975.104534206272</v>
      </c>
      <c r="R20"/>
    </row>
    <row r="21" spans="2:18" x14ac:dyDescent="0.25">
      <c r="B21" s="29" t="s">
        <v>11</v>
      </c>
      <c r="P21" s="18">
        <v>16</v>
      </c>
      <c r="Q21" s="39">
        <v>57925.412376252796</v>
      </c>
      <c r="R21"/>
    </row>
    <row r="22" spans="2:18" ht="15.75" x14ac:dyDescent="0.25">
      <c r="B22" s="16">
        <v>4</v>
      </c>
      <c r="D22" s="12" t="s">
        <v>20</v>
      </c>
      <c r="F22" s="12" t="s">
        <v>22</v>
      </c>
      <c r="P22" s="18">
        <v>17</v>
      </c>
      <c r="Q22" s="39">
        <v>62453.811731039794</v>
      </c>
      <c r="R22"/>
    </row>
    <row r="23" spans="2:18" ht="15.75" x14ac:dyDescent="0.25">
      <c r="B23" s="11"/>
      <c r="C23" s="11"/>
      <c r="D23" s="28">
        <f>IFERROR(DAVERAGE(Demo,Data!I1,Dashboard!B21:B22),"NA")</f>
        <v>37384.051533987913</v>
      </c>
      <c r="F23" s="30">
        <f>IFERROR(DSUM(Demo,Data!I1,Dashboard!B21:B22)/DSUM(Demo,Data!F1,Dashboard!B21:B22),"NA")</f>
        <v>0.50104104121318227</v>
      </c>
      <c r="P23" s="18">
        <v>18</v>
      </c>
      <c r="Q23" s="39">
        <v>67502.085187927049</v>
      </c>
    </row>
    <row r="24" spans="2:18" x14ac:dyDescent="0.25">
      <c r="P24" s="18">
        <v>19</v>
      </c>
      <c r="Q24" s="39">
        <v>70049.360373639691</v>
      </c>
    </row>
    <row r="25" spans="2:18" ht="15.75" x14ac:dyDescent="0.25">
      <c r="D25" s="12" t="s">
        <v>21</v>
      </c>
      <c r="F25" s="12" t="s">
        <v>23</v>
      </c>
      <c r="P25" s="18">
        <v>20</v>
      </c>
      <c r="Q25" s="39">
        <v>66987.284426539001</v>
      </c>
    </row>
    <row r="26" spans="2:18" ht="15.75" x14ac:dyDescent="0.25">
      <c r="D26" s="28">
        <f>IF(DMAX(Demo,Data!I1,Dashboard!B21:B22)=0,"NA",DMAX(Demo,Data!I1,Dashboard!B21:B22))</f>
        <v>53222.65464119504</v>
      </c>
      <c r="F26" s="30">
        <f>IFERROR(DMAX(Demo,Data!I1,Dashboard!B21:B22)/DMAX(Demo,Data!F1,Dashboard!B21:B22),"NA")</f>
        <v>0.61226252954350668</v>
      </c>
      <c r="P26" s="18">
        <v>21</v>
      </c>
      <c r="Q26" s="39">
        <v>68399.767499449896</v>
      </c>
    </row>
    <row r="27" spans="2:18" x14ac:dyDescent="0.25">
      <c r="P27" s="18">
        <v>22</v>
      </c>
      <c r="Q27" s="39">
        <v>62970.512850295519</v>
      </c>
    </row>
    <row r="28" spans="2:18" x14ac:dyDescent="0.25">
      <c r="B28" s="10" t="s">
        <v>30</v>
      </c>
      <c r="P28" s="18">
        <v>23</v>
      </c>
      <c r="Q28" s="39">
        <v>64335.16258332436</v>
      </c>
    </row>
    <row r="29" spans="2:18" x14ac:dyDescent="0.25">
      <c r="B29"/>
      <c r="C29"/>
      <c r="P29" s="18">
        <v>24</v>
      </c>
      <c r="Q29" s="39">
        <v>58827.040041860564</v>
      </c>
    </row>
    <row r="30" spans="2:18" x14ac:dyDescent="0.25">
      <c r="B30" s="6" t="s">
        <v>10</v>
      </c>
      <c r="C30" s="6" t="s">
        <v>16</v>
      </c>
      <c r="P30" s="18">
        <v>25</v>
      </c>
      <c r="Q30" s="39">
        <v>69059.642698813201</v>
      </c>
    </row>
    <row r="31" spans="2:18" x14ac:dyDescent="0.25">
      <c r="P31" s="18">
        <v>26</v>
      </c>
      <c r="Q31" s="39">
        <v>70737.279745780994</v>
      </c>
    </row>
    <row r="32" spans="2:18" x14ac:dyDescent="0.25">
      <c r="C32" s="6" t="s">
        <v>25</v>
      </c>
      <c r="P32" s="18">
        <v>27</v>
      </c>
      <c r="Q32" s="39">
        <v>71973.854381057987</v>
      </c>
    </row>
    <row r="33" spans="2:17" x14ac:dyDescent="0.25">
      <c r="B33" s="6" t="s">
        <v>0</v>
      </c>
      <c r="C33" s="6" t="s">
        <v>24</v>
      </c>
      <c r="D33" s="6" t="s">
        <v>28</v>
      </c>
      <c r="H33" s="6" t="s">
        <v>27</v>
      </c>
      <c r="I33" s="36" t="s">
        <v>26</v>
      </c>
      <c r="J33" s="36" t="s">
        <v>20</v>
      </c>
      <c r="P33" s="18">
        <v>28</v>
      </c>
      <c r="Q33" s="39">
        <v>86927.832544116347</v>
      </c>
    </row>
    <row r="34" spans="2:17" x14ac:dyDescent="0.25">
      <c r="B34" s="7" t="s">
        <v>8</v>
      </c>
      <c r="C34" s="32">
        <v>70550.283953056991</v>
      </c>
      <c r="D34" s="33">
        <v>32172.38181852912</v>
      </c>
      <c r="H34" s="6" t="str">
        <f>IF(B34="A","Neurosurgery",IF(AND(B34="B"),"Cardiology","Unknown"))</f>
        <v>Neurosurgery</v>
      </c>
      <c r="I34" s="31">
        <f>IFERROR(GETPIVOTDATA("Average of Hospital Income",$B$32,"Type of Surgery","A")-GETPIVOTDATA("Average of Profit",$B$32,"Type of Surgery","A"),"")</f>
        <v>38377.902134527874</v>
      </c>
      <c r="J34" s="31">
        <f>IFERROR(GETPIVOTDATA("Average of Profit",$B$32,"Type of Surgery","A"),"")</f>
        <v>32172.38181852912</v>
      </c>
      <c r="P34" s="18">
        <v>29</v>
      </c>
      <c r="Q34" s="39">
        <v>57952.111028906169</v>
      </c>
    </row>
    <row r="35" spans="2:17" x14ac:dyDescent="0.25">
      <c r="B35" s="7" t="s">
        <v>9</v>
      </c>
      <c r="C35" s="34">
        <v>69230.647868308355</v>
      </c>
      <c r="D35" s="35">
        <v>31078.722590964455</v>
      </c>
      <c r="H35" s="6" t="str">
        <f>IF(B35="A","Neurosurgery",IF(AND(B35="B"),"Cardiology","Unknown"))</f>
        <v>Cardiology</v>
      </c>
      <c r="I35" s="31">
        <f>IFERROR(GETPIVOTDATA("Average of Hospital Income",$B$32,"Type of Surgery","B")-GETPIVOTDATA("Average of Profit",$B$32,"Type of Surgery","B"),"")</f>
        <v>38151.9252773439</v>
      </c>
      <c r="J35" s="31">
        <f>IFERROR(GETPIVOTDATA("Average of Profit",$B$32,"Type of Surgery","B"),"")</f>
        <v>31078.722590964455</v>
      </c>
      <c r="P35" s="18">
        <v>30</v>
      </c>
      <c r="Q35" s="39">
        <v>56024.504203059441</v>
      </c>
    </row>
    <row r="36" spans="2:17" x14ac:dyDescent="0.25">
      <c r="P36" s="18">
        <v>31</v>
      </c>
      <c r="Q36" s="39">
        <v>64347.070344573665</v>
      </c>
    </row>
    <row r="37" spans="2:17" x14ac:dyDescent="0.25">
      <c r="P37" s="18">
        <v>32</v>
      </c>
      <c r="Q37" s="39">
        <v>84517.060756077175</v>
      </c>
    </row>
    <row r="38" spans="2:17" x14ac:dyDescent="0.25">
      <c r="P38" s="18">
        <v>33</v>
      </c>
      <c r="Q38" s="39">
        <v>67140.453811125553</v>
      </c>
    </row>
    <row r="39" spans="2:17" x14ac:dyDescent="0.25">
      <c r="P39" s="18">
        <v>34</v>
      </c>
      <c r="Q39" s="39">
        <v>55747.74673056398</v>
      </c>
    </row>
    <row r="40" spans="2:17" x14ac:dyDescent="0.25">
      <c r="P40" s="18">
        <v>35</v>
      </c>
      <c r="Q40" s="39">
        <v>68573.303284172463</v>
      </c>
    </row>
    <row r="41" spans="2:17" x14ac:dyDescent="0.25">
      <c r="P41" s="18">
        <v>36</v>
      </c>
      <c r="Q41" s="39">
        <v>86714.039592288347</v>
      </c>
    </row>
    <row r="42" spans="2:17" x14ac:dyDescent="0.25">
      <c r="P42" s="18">
        <v>37</v>
      </c>
      <c r="Q42" s="39">
        <v>71166.852126149897</v>
      </c>
    </row>
    <row r="43" spans="2:17" x14ac:dyDescent="0.25">
      <c r="P43" s="18">
        <v>38</v>
      </c>
      <c r="Q43" s="39">
        <v>81689.487292716978</v>
      </c>
    </row>
    <row r="44" spans="2:17" x14ac:dyDescent="0.25">
      <c r="P44" s="18">
        <v>39</v>
      </c>
      <c r="Q44" s="39">
        <v>75687.042161557692</v>
      </c>
    </row>
    <row r="45" spans="2:17" x14ac:dyDescent="0.25">
      <c r="P45" s="18">
        <v>40</v>
      </c>
      <c r="Q45" s="39">
        <v>75921.98512495264</v>
      </c>
    </row>
    <row r="46" spans="2:17" x14ac:dyDescent="0.25">
      <c r="P46" s="18">
        <v>41</v>
      </c>
      <c r="Q46" s="39">
        <v>64807.994929190958</v>
      </c>
    </row>
    <row r="47" spans="2:17" x14ac:dyDescent="0.25">
      <c r="P47" s="18">
        <v>42</v>
      </c>
      <c r="Q47" s="39">
        <v>67980.659543756876</v>
      </c>
    </row>
    <row r="48" spans="2:17" x14ac:dyDescent="0.25">
      <c r="P48" s="18">
        <v>43</v>
      </c>
      <c r="Q48" s="39">
        <v>62106.426156311711</v>
      </c>
    </row>
    <row r="49" spans="16:17" x14ac:dyDescent="0.25">
      <c r="P49" s="18">
        <v>44</v>
      </c>
      <c r="Q49" s="39">
        <v>72420.786330839415</v>
      </c>
    </row>
    <row r="50" spans="16:17" x14ac:dyDescent="0.25">
      <c r="P50" s="18">
        <v>45</v>
      </c>
      <c r="Q50" s="39">
        <v>63920.407851161319</v>
      </c>
    </row>
    <row r="51" spans="16:17" x14ac:dyDescent="0.25">
      <c r="P51" s="18">
        <v>46</v>
      </c>
      <c r="Q51" s="39">
        <v>84277.233891210795</v>
      </c>
    </row>
    <row r="52" spans="16:17" x14ac:dyDescent="0.25">
      <c r="P52" s="18">
        <v>47</v>
      </c>
      <c r="Q52" s="39">
        <v>70407.732591478984</v>
      </c>
    </row>
    <row r="53" spans="16:17" x14ac:dyDescent="0.25">
      <c r="P53" s="18">
        <v>48</v>
      </c>
      <c r="Q53" s="39">
        <v>61828.679773193173</v>
      </c>
    </row>
    <row r="54" spans="16:17" x14ac:dyDescent="0.25">
      <c r="P54" s="18">
        <v>49</v>
      </c>
      <c r="Q54" s="39">
        <v>74633.667262601914</v>
      </c>
    </row>
    <row r="55" spans="16:17" x14ac:dyDescent="0.25">
      <c r="P55" s="18">
        <v>50</v>
      </c>
      <c r="Q55" s="39">
        <v>68854.682568809934</v>
      </c>
    </row>
    <row r="56" spans="16:17" x14ac:dyDescent="0.25">
      <c r="P56" s="18">
        <v>51</v>
      </c>
      <c r="Q56" s="39">
        <v>84112.209901287453</v>
      </c>
    </row>
    <row r="57" spans="16:17" x14ac:dyDescent="0.25">
      <c r="P57" s="18">
        <v>52</v>
      </c>
      <c r="Q57" s="39">
        <v>57094.876134243401</v>
      </c>
    </row>
    <row r="58" spans="16:17" x14ac:dyDescent="0.25">
      <c r="P58" s="18">
        <v>53</v>
      </c>
      <c r="Q58" s="39">
        <v>61845.810752487705</v>
      </c>
    </row>
    <row r="59" spans="16:17" x14ac:dyDescent="0.25">
      <c r="P59" s="18">
        <v>54</v>
      </c>
      <c r="Q59" s="39">
        <v>84886.099820299511</v>
      </c>
    </row>
    <row r="60" spans="16:17" x14ac:dyDescent="0.25">
      <c r="P60" s="18">
        <v>55</v>
      </c>
      <c r="Q60" s="39">
        <v>72274.015492288992</v>
      </c>
    </row>
    <row r="61" spans="16:17" x14ac:dyDescent="0.25">
      <c r="P61" s="18">
        <v>56</v>
      </c>
      <c r="Q61" s="39">
        <v>86661.670318193617</v>
      </c>
    </row>
    <row r="62" spans="16:17" x14ac:dyDescent="0.25">
      <c r="P62" s="18">
        <v>57</v>
      </c>
      <c r="Q62" s="39">
        <v>70559.485633708682</v>
      </c>
    </row>
    <row r="63" spans="16:17" x14ac:dyDescent="0.25">
      <c r="P63" s="18">
        <v>58</v>
      </c>
      <c r="Q63" s="39">
        <v>71236.380340182164</v>
      </c>
    </row>
    <row r="64" spans="16:17" x14ac:dyDescent="0.25">
      <c r="P64" s="18">
        <v>59</v>
      </c>
      <c r="Q64" s="39">
        <v>65380.879583764014</v>
      </c>
    </row>
    <row r="65" spans="16:17" x14ac:dyDescent="0.25">
      <c r="P65" s="18">
        <v>60</v>
      </c>
      <c r="Q65" s="39">
        <v>77095.518124449256</v>
      </c>
    </row>
    <row r="66" spans="16:17" x14ac:dyDescent="0.25">
      <c r="P66" s="18">
        <v>61</v>
      </c>
      <c r="Q66" s="39">
        <v>56534.889920338574</v>
      </c>
    </row>
    <row r="67" spans="16:17" x14ac:dyDescent="0.25">
      <c r="P67" s="18">
        <v>62</v>
      </c>
      <c r="Q67" s="39">
        <v>59523.56168373015</v>
      </c>
    </row>
    <row r="68" spans="16:17" x14ac:dyDescent="0.25">
      <c r="P68" s="18">
        <v>63</v>
      </c>
      <c r="Q68" s="39">
        <v>64290.787591606655</v>
      </c>
    </row>
    <row r="69" spans="16:17" x14ac:dyDescent="0.25">
      <c r="P69" s="18">
        <v>64</v>
      </c>
      <c r="Q69" s="39">
        <v>59005.919426022192</v>
      </c>
    </row>
    <row r="70" spans="16:17" x14ac:dyDescent="0.25">
      <c r="P70" s="18">
        <v>65</v>
      </c>
      <c r="Q70" s="39">
        <v>74679.169186674117</v>
      </c>
    </row>
    <row r="71" spans="16:17" x14ac:dyDescent="0.25">
      <c r="P71" s="18">
        <v>66</v>
      </c>
      <c r="Q71" s="39">
        <v>59582.117633285161</v>
      </c>
    </row>
    <row r="72" spans="16:17" x14ac:dyDescent="0.25">
      <c r="P72" s="18">
        <v>67</v>
      </c>
      <c r="Q72" s="39">
        <v>59635.511252619232</v>
      </c>
    </row>
    <row r="73" spans="16:17" x14ac:dyDescent="0.25">
      <c r="P73" s="18">
        <v>68</v>
      </c>
      <c r="Q73" s="39">
        <v>68425.162684678668</v>
      </c>
    </row>
    <row r="74" spans="16:17" x14ac:dyDescent="0.25">
      <c r="P74" s="18">
        <v>69</v>
      </c>
      <c r="Q74" s="39">
        <v>80599.91712924937</v>
      </c>
    </row>
    <row r="75" spans="16:17" x14ac:dyDescent="0.25">
      <c r="P75" s="18">
        <v>70</v>
      </c>
      <c r="Q75" s="39">
        <v>83537.751844632789</v>
      </c>
    </row>
    <row r="76" spans="16:17" x14ac:dyDescent="0.25">
      <c r="P76" s="18">
        <v>71</v>
      </c>
      <c r="Q76" s="39">
        <v>70229.519445597805</v>
      </c>
    </row>
    <row r="77" spans="16:17" x14ac:dyDescent="0.25">
      <c r="P77" s="18">
        <v>72</v>
      </c>
      <c r="Q77" s="39">
        <v>89002.519498996626</v>
      </c>
    </row>
    <row r="78" spans="16:17" x14ac:dyDescent="0.25">
      <c r="P78" s="18">
        <v>73</v>
      </c>
      <c r="Q78" s="39">
        <v>73374.905748869045</v>
      </c>
    </row>
    <row r="79" spans="16:17" x14ac:dyDescent="0.25">
      <c r="P79" s="18">
        <v>74</v>
      </c>
      <c r="Q79" s="39">
        <v>65652.263938599033</v>
      </c>
    </row>
    <row r="80" spans="16:17" x14ac:dyDescent="0.25">
      <c r="P80" s="18">
        <v>75</v>
      </c>
      <c r="Q80" s="39">
        <v>81578.695358130208</v>
      </c>
    </row>
    <row r="81" spans="16:17" x14ac:dyDescent="0.25">
      <c r="P81" s="18">
        <v>76</v>
      </c>
      <c r="Q81" s="39">
        <v>71505.945200494752</v>
      </c>
    </row>
    <row r="82" spans="16:17" x14ac:dyDescent="0.25">
      <c r="P82" s="18">
        <v>77</v>
      </c>
      <c r="Q82" s="39">
        <v>79867.483706863452</v>
      </c>
    </row>
    <row r="83" spans="16:17" x14ac:dyDescent="0.25">
      <c r="P83" s="18">
        <v>78</v>
      </c>
      <c r="Q83" s="39">
        <v>58010.02697062659</v>
      </c>
    </row>
    <row r="84" spans="16:17" x14ac:dyDescent="0.25">
      <c r="P84" s="18">
        <v>79</v>
      </c>
      <c r="Q84" s="39">
        <v>62381.866988628542</v>
      </c>
    </row>
    <row r="85" spans="16:17" x14ac:dyDescent="0.25">
      <c r="P85" s="18">
        <v>80</v>
      </c>
      <c r="Q85" s="39">
        <v>89878.654985435802</v>
      </c>
    </row>
    <row r="86" spans="16:17" x14ac:dyDescent="0.25">
      <c r="P86" s="18">
        <v>81</v>
      </c>
      <c r="Q86" s="39">
        <v>70292.165081523461</v>
      </c>
    </row>
    <row r="87" spans="16:17" x14ac:dyDescent="0.25">
      <c r="P87" s="18">
        <v>82</v>
      </c>
      <c r="Q87" s="39">
        <v>56195.160674401151</v>
      </c>
    </row>
    <row r="88" spans="16:17" x14ac:dyDescent="0.25">
      <c r="P88" s="18">
        <v>83</v>
      </c>
      <c r="Q88" s="39">
        <v>79584.477476838554</v>
      </c>
    </row>
    <row r="89" spans="16:17" x14ac:dyDescent="0.25">
      <c r="P89" s="18">
        <v>84</v>
      </c>
      <c r="Q89" s="39">
        <v>82091.613503679313</v>
      </c>
    </row>
    <row r="90" spans="16:17" x14ac:dyDescent="0.25">
      <c r="P90" s="18">
        <v>85</v>
      </c>
      <c r="Q90" s="39">
        <v>84542.603962983674</v>
      </c>
    </row>
    <row r="91" spans="16:17" x14ac:dyDescent="0.25">
      <c r="P91" s="18">
        <v>86</v>
      </c>
      <c r="Q91" s="39">
        <v>66757.888561097294</v>
      </c>
    </row>
    <row r="92" spans="16:17" x14ac:dyDescent="0.25">
      <c r="P92" s="18">
        <v>87</v>
      </c>
      <c r="Q92" s="39">
        <v>56203.048015315777</v>
      </c>
    </row>
    <row r="93" spans="16:17" x14ac:dyDescent="0.25">
      <c r="P93" s="18">
        <v>88</v>
      </c>
      <c r="Q93" s="39">
        <v>57917.897817741417</v>
      </c>
    </row>
    <row r="94" spans="16:17" x14ac:dyDescent="0.25">
      <c r="P94" s="18">
        <v>89</v>
      </c>
      <c r="Q94" s="39">
        <v>71125.131853683066</v>
      </c>
    </row>
    <row r="95" spans="16:17" x14ac:dyDescent="0.25">
      <c r="P95" s="18">
        <v>90</v>
      </c>
      <c r="Q95" s="39">
        <v>68827.943203928851</v>
      </c>
    </row>
    <row r="96" spans="16:17" x14ac:dyDescent="0.25">
      <c r="P96" s="18">
        <v>91</v>
      </c>
      <c r="Q96" s="39">
        <v>67681.055813546933</v>
      </c>
    </row>
    <row r="97" spans="16:17" x14ac:dyDescent="0.25">
      <c r="P97" s="18">
        <v>92</v>
      </c>
      <c r="Q97" s="39">
        <v>55277.552498072022</v>
      </c>
    </row>
    <row r="98" spans="16:17" x14ac:dyDescent="0.25">
      <c r="P98" s="18">
        <v>93</v>
      </c>
      <c r="Q98" s="39">
        <v>64670.687996363886</v>
      </c>
    </row>
    <row r="99" spans="16:17" x14ac:dyDescent="0.25">
      <c r="P99" s="18">
        <v>94</v>
      </c>
      <c r="Q99" s="39">
        <v>61488.490917791496</v>
      </c>
    </row>
    <row r="100" spans="16:17" x14ac:dyDescent="0.25">
      <c r="P100" s="18">
        <v>95</v>
      </c>
      <c r="Q100" s="39">
        <v>67898.904418930906</v>
      </c>
    </row>
    <row r="101" spans="16:17" x14ac:dyDescent="0.25">
      <c r="P101" s="18">
        <v>96</v>
      </c>
      <c r="Q101" s="39">
        <v>55919.239263760748</v>
      </c>
    </row>
    <row r="102" spans="16:17" x14ac:dyDescent="0.25">
      <c r="P102" s="18">
        <v>97</v>
      </c>
      <c r="Q102" s="39">
        <v>76272.21099256564</v>
      </c>
    </row>
    <row r="103" spans="16:17" x14ac:dyDescent="0.25">
      <c r="P103" s="18">
        <v>98</v>
      </c>
      <c r="Q103" s="39">
        <v>84185.730197807978</v>
      </c>
    </row>
    <row r="104" spans="16:17" x14ac:dyDescent="0.25">
      <c r="P104" s="18">
        <v>99</v>
      </c>
      <c r="Q104" s="39">
        <v>64600.725729413265</v>
      </c>
    </row>
    <row r="105" spans="16:17" x14ac:dyDescent="0.25">
      <c r="P105" s="18">
        <v>100</v>
      </c>
      <c r="Q105" s="39">
        <v>63398.8263699073</v>
      </c>
    </row>
    <row r="106" spans="16:17" x14ac:dyDescent="0.25">
      <c r="P106" s="18" t="s">
        <v>1</v>
      </c>
      <c r="Q106" s="39">
        <v>6994325.1354072681</v>
      </c>
    </row>
  </sheetData>
  <pageMargins left="0.45" right="0.45" top="0.5" bottom="0.5" header="0.3" footer="0.3"/>
  <pageSetup scale="86" orientation="landscape" horizontalDpi="0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8"/>
  <sheetViews>
    <sheetView topLeftCell="C1" zoomScale="170" zoomScaleNormal="170" workbookViewId="0">
      <pane ySplit="1" topLeftCell="A84" activePane="bottomLeft" state="frozen"/>
      <selection pane="bottomLeft" activeCell="A2" sqref="A2"/>
    </sheetView>
  </sheetViews>
  <sheetFormatPr defaultRowHeight="15" x14ac:dyDescent="0.25"/>
  <cols>
    <col min="2" max="2" width="9.140625" style="1"/>
    <col min="3" max="3" width="9.140625" style="22"/>
    <col min="4" max="4" width="11.5703125" style="24" bestFit="1" customWidth="1"/>
    <col min="5" max="5" width="9.28515625" style="24" bestFit="1" customWidth="1"/>
    <col min="6" max="6" width="14" style="24" customWidth="1"/>
    <col min="7" max="7" width="9.5703125" style="1" customWidth="1"/>
    <col min="8" max="8" width="20.140625" style="1" customWidth="1"/>
    <col min="9" max="9" width="38" style="1" customWidth="1"/>
    <col min="10" max="10" width="10.140625" style="1" customWidth="1"/>
    <col min="11" max="11" width="12.28515625" style="1" customWidth="1"/>
    <col min="12" max="12" width="14.140625" customWidth="1"/>
  </cols>
  <sheetData>
    <row r="1" spans="1:15" s="3" customFormat="1" ht="51.75" customHeight="1" x14ac:dyDescent="0.25">
      <c r="A1" s="2" t="s">
        <v>2</v>
      </c>
      <c r="B1" s="19" t="s">
        <v>3</v>
      </c>
      <c r="C1" s="21" t="s">
        <v>4</v>
      </c>
      <c r="D1" s="23" t="s">
        <v>5</v>
      </c>
      <c r="E1" s="23" t="s">
        <v>6</v>
      </c>
      <c r="F1" s="23" t="s">
        <v>7</v>
      </c>
      <c r="G1" s="13" t="s">
        <v>2</v>
      </c>
      <c r="H1" s="4" t="s">
        <v>10</v>
      </c>
      <c r="I1" s="4" t="s">
        <v>12</v>
      </c>
      <c r="J1" s="4" t="s">
        <v>13</v>
      </c>
      <c r="K1" s="4" t="s">
        <v>11</v>
      </c>
      <c r="L1" s="5" t="s">
        <v>14</v>
      </c>
      <c r="N1" s="3" t="s">
        <v>34</v>
      </c>
    </row>
    <row r="2" spans="1:15" x14ac:dyDescent="0.25">
      <c r="A2">
        <v>1</v>
      </c>
      <c r="B2" s="20" t="s">
        <v>8</v>
      </c>
      <c r="C2" s="22">
        <v>2.7929727424263047</v>
      </c>
      <c r="D2" s="24">
        <v>32022.32535048874</v>
      </c>
      <c r="E2" s="24">
        <v>311.00592674954942</v>
      </c>
      <c r="F2" s="24">
        <v>79141.790539119567</v>
      </c>
      <c r="G2" s="1">
        <v>1</v>
      </c>
      <c r="H2" s="1" t="str">
        <f>IF(B2="A","Neurosurgery",IF(AND(B2="B"),"Cardiology","Unknown"))</f>
        <v>Neurosurgery</v>
      </c>
      <c r="I2" s="25">
        <f>F2-D2</f>
        <v>47119.465188630827</v>
      </c>
      <c r="J2" s="26">
        <f>I2/F2</f>
        <v>0.59538032773392724</v>
      </c>
      <c r="K2" s="15">
        <f>ROUND(C2,0)</f>
        <v>3</v>
      </c>
      <c r="L2" s="1" t="str">
        <f>IF(AND(K2&gt;=0,K2&lt;=3),"1. Low",IF(AND(K2&gt;=4,K2&lt;=7),"2. Medium",IF(AND(K2&gt;=8,K2&lt;=30),"3. High",IF(AND(K2&gt;=31),"4. Very High","5. Unknown"))))</f>
        <v>1. Low</v>
      </c>
      <c r="N2" t="s">
        <v>31</v>
      </c>
      <c r="O2" s="14"/>
    </row>
    <row r="3" spans="1:15" x14ac:dyDescent="0.25">
      <c r="A3">
        <v>2</v>
      </c>
      <c r="B3" s="20" t="s">
        <v>8</v>
      </c>
      <c r="C3" s="22">
        <v>2.4695895219743327</v>
      </c>
      <c r="D3" s="24">
        <v>33367.4764861558</v>
      </c>
      <c r="E3" s="24">
        <v>314.8289938795948</v>
      </c>
      <c r="F3" s="24">
        <v>72185.947930699709</v>
      </c>
      <c r="G3" s="1">
        <v>2</v>
      </c>
      <c r="H3" s="1" t="str">
        <f t="shared" ref="H3:H66" si="0">IF(B3="A","Neurosurgery",IF(AND(B3="B"),"Cardiology","Unknown"))</f>
        <v>Neurosurgery</v>
      </c>
      <c r="I3" s="25">
        <f t="shared" ref="I3:I66" si="1">F3-D3</f>
        <v>38818.471444543909</v>
      </c>
      <c r="J3" s="26">
        <f t="shared" ref="J3:J66" si="2">I3/F3</f>
        <v>0.53775662102284227</v>
      </c>
      <c r="K3" s="15">
        <f t="shared" ref="K3:K66" si="3">ROUND(C3,0)</f>
        <v>2</v>
      </c>
      <c r="L3" s="1" t="str">
        <f t="shared" ref="L3:L66" si="4">IF(AND(K3&gt;=0,K3&lt;=3),"1. Low",IF(AND(K3&gt;=4,K3&lt;=7),"2. Medium",IF(AND(K3&gt;=8,K3&lt;=30),"3. High",IF(AND(K3&gt;=31),"4. Very High","5. Unknown"))))</f>
        <v>1. Low</v>
      </c>
      <c r="N3" t="s">
        <v>32</v>
      </c>
    </row>
    <row r="4" spans="1:15" x14ac:dyDescent="0.25">
      <c r="A4">
        <v>3</v>
      </c>
      <c r="B4" s="20" t="s">
        <v>9</v>
      </c>
      <c r="C4" s="22">
        <v>1.5562326619294389</v>
      </c>
      <c r="D4" s="24">
        <v>35275.845803953009</v>
      </c>
      <c r="E4" s="24">
        <v>379.46068257208009</v>
      </c>
      <c r="F4" s="24">
        <v>77989.607246841857</v>
      </c>
      <c r="G4" s="1">
        <v>3</v>
      </c>
      <c r="H4" s="1" t="str">
        <f t="shared" si="0"/>
        <v>Cardiology</v>
      </c>
      <c r="I4" s="25">
        <f t="shared" si="1"/>
        <v>42713.761442888848</v>
      </c>
      <c r="J4" s="26">
        <f t="shared" si="2"/>
        <v>0.5476853000130798</v>
      </c>
      <c r="K4" s="15">
        <f t="shared" si="3"/>
        <v>2</v>
      </c>
      <c r="L4" s="1" t="str">
        <f t="shared" si="4"/>
        <v>1. Low</v>
      </c>
      <c r="N4" t="s">
        <v>33</v>
      </c>
    </row>
    <row r="5" spans="1:15" x14ac:dyDescent="0.25">
      <c r="A5">
        <v>4</v>
      </c>
      <c r="B5" s="20" t="s">
        <v>9</v>
      </c>
      <c r="C5" s="22">
        <v>1.8680019819308022</v>
      </c>
      <c r="D5" s="24">
        <v>35340.409947093191</v>
      </c>
      <c r="E5" s="24">
        <v>351.78813069450786</v>
      </c>
      <c r="F5" s="24">
        <v>72272.057261165523</v>
      </c>
      <c r="G5" s="1">
        <v>4</v>
      </c>
      <c r="H5" s="1" t="str">
        <f t="shared" si="0"/>
        <v>Cardiology</v>
      </c>
      <c r="I5" s="25">
        <f t="shared" si="1"/>
        <v>36931.647314072332</v>
      </c>
      <c r="J5" s="26">
        <f t="shared" si="2"/>
        <v>0.51100866245739329</v>
      </c>
      <c r="K5" s="15">
        <f t="shared" si="3"/>
        <v>2</v>
      </c>
      <c r="L5" s="1" t="str">
        <f t="shared" si="4"/>
        <v>1. Low</v>
      </c>
    </row>
    <row r="6" spans="1:15" x14ac:dyDescent="0.25">
      <c r="A6">
        <v>5</v>
      </c>
      <c r="B6" s="20" t="s">
        <v>8</v>
      </c>
      <c r="C6" s="22">
        <v>2.6991244709585054</v>
      </c>
      <c r="D6" s="24">
        <v>44015.269886849412</v>
      </c>
      <c r="E6" s="24">
        <v>416.95486107066512</v>
      </c>
      <c r="F6" s="24">
        <v>70158.788191776344</v>
      </c>
      <c r="G6" s="1">
        <v>5</v>
      </c>
      <c r="H6" s="1" t="str">
        <f t="shared" si="0"/>
        <v>Neurosurgery</v>
      </c>
      <c r="I6" s="25">
        <f t="shared" si="1"/>
        <v>26143.518304926933</v>
      </c>
      <c r="J6" s="26">
        <f t="shared" si="2"/>
        <v>0.37263354996190401</v>
      </c>
      <c r="K6" s="15">
        <f t="shared" si="3"/>
        <v>3</v>
      </c>
      <c r="L6" s="1" t="str">
        <f t="shared" si="4"/>
        <v>1. Low</v>
      </c>
    </row>
    <row r="7" spans="1:15" x14ac:dyDescent="0.25">
      <c r="A7">
        <v>6</v>
      </c>
      <c r="B7" s="20" t="s">
        <v>9</v>
      </c>
      <c r="C7" s="22">
        <v>2.187897843133821</v>
      </c>
      <c r="D7" s="24">
        <v>35077.845475913171</v>
      </c>
      <c r="E7" s="24">
        <v>331.53074282734326</v>
      </c>
      <c r="F7" s="24">
        <v>66287.705790685024</v>
      </c>
      <c r="G7" s="1">
        <v>6</v>
      </c>
      <c r="H7" s="1" t="str">
        <f t="shared" si="0"/>
        <v>Cardiology</v>
      </c>
      <c r="I7" s="25">
        <f t="shared" si="1"/>
        <v>31209.860314771853</v>
      </c>
      <c r="J7" s="26">
        <f t="shared" si="2"/>
        <v>0.47082426435638641</v>
      </c>
      <c r="K7" s="15">
        <f t="shared" si="3"/>
        <v>2</v>
      </c>
      <c r="L7" s="1" t="str">
        <f t="shared" si="4"/>
        <v>1. Low</v>
      </c>
    </row>
    <row r="8" spans="1:15" x14ac:dyDescent="0.25">
      <c r="A8">
        <v>7</v>
      </c>
      <c r="B8" s="20" t="s">
        <v>9</v>
      </c>
      <c r="C8" s="22">
        <v>1.5700236648112438</v>
      </c>
      <c r="D8" s="24">
        <v>30902.41278893347</v>
      </c>
      <c r="E8" s="24">
        <v>364.17640958449954</v>
      </c>
      <c r="F8" s="24">
        <v>83139.040763791578</v>
      </c>
      <c r="G8" s="1">
        <v>7</v>
      </c>
      <c r="H8" s="1" t="str">
        <f t="shared" si="0"/>
        <v>Cardiology</v>
      </c>
      <c r="I8" s="25">
        <f t="shared" si="1"/>
        <v>52236.627974858107</v>
      </c>
      <c r="J8" s="26">
        <f t="shared" si="2"/>
        <v>0.62830443429421934</v>
      </c>
      <c r="K8" s="15">
        <f t="shared" si="3"/>
        <v>2</v>
      </c>
      <c r="L8" s="1" t="str">
        <f t="shared" si="4"/>
        <v>1. Low</v>
      </c>
      <c r="N8" t="s">
        <v>35</v>
      </c>
    </row>
    <row r="9" spans="1:15" x14ac:dyDescent="0.25">
      <c r="A9">
        <v>8</v>
      </c>
      <c r="B9" s="20" t="s">
        <v>9</v>
      </c>
      <c r="C9" s="22">
        <v>1.9373996985029627</v>
      </c>
      <c r="D9" s="24">
        <v>36056.716399984172</v>
      </c>
      <c r="E9" s="24">
        <v>393.49077773787479</v>
      </c>
      <c r="F9" s="24">
        <v>59559.841352636242</v>
      </c>
      <c r="G9" s="1">
        <v>8</v>
      </c>
      <c r="H9" s="1" t="str">
        <f t="shared" si="0"/>
        <v>Cardiology</v>
      </c>
      <c r="I9" s="25">
        <f t="shared" si="1"/>
        <v>23503.12495265207</v>
      </c>
      <c r="J9" s="26">
        <f t="shared" si="2"/>
        <v>0.39461362587413562</v>
      </c>
      <c r="K9" s="15">
        <f t="shared" si="3"/>
        <v>2</v>
      </c>
      <c r="L9" s="1" t="str">
        <f t="shared" si="4"/>
        <v>1. Low</v>
      </c>
      <c r="N9">
        <f>IF(N8="LSS","great",0)</f>
        <v>0</v>
      </c>
    </row>
    <row r="10" spans="1:15" x14ac:dyDescent="0.25">
      <c r="A10">
        <v>9</v>
      </c>
      <c r="B10" s="20" t="s">
        <v>8</v>
      </c>
      <c r="C10" s="22">
        <v>3.0350470923176709</v>
      </c>
      <c r="D10" s="24">
        <v>39344.292602854897</v>
      </c>
      <c r="E10" s="24">
        <v>363.22851777640608</v>
      </c>
      <c r="F10" s="24">
        <v>74217.902949171621</v>
      </c>
      <c r="G10" s="1">
        <v>9</v>
      </c>
      <c r="H10" s="1" t="str">
        <f t="shared" si="0"/>
        <v>Neurosurgery</v>
      </c>
      <c r="I10" s="25">
        <f t="shared" si="1"/>
        <v>34873.610346316724</v>
      </c>
      <c r="J10" s="26">
        <f t="shared" si="2"/>
        <v>0.46988137579419392</v>
      </c>
      <c r="K10" s="15">
        <f t="shared" si="3"/>
        <v>3</v>
      </c>
      <c r="L10" s="1" t="str">
        <f t="shared" si="4"/>
        <v>1. Low</v>
      </c>
      <c r="N10" s="1"/>
      <c r="O10" s="1"/>
    </row>
    <row r="11" spans="1:15" x14ac:dyDescent="0.25">
      <c r="A11">
        <v>10</v>
      </c>
      <c r="B11" s="20" t="s">
        <v>8</v>
      </c>
      <c r="C11" s="22">
        <v>3.3774200134235008</v>
      </c>
      <c r="D11" s="24">
        <v>45336.590753909979</v>
      </c>
      <c r="E11" s="24">
        <v>382.20188070080184</v>
      </c>
      <c r="F11" s="24">
        <v>73197.904154068732</v>
      </c>
      <c r="G11" s="1">
        <v>10</v>
      </c>
      <c r="H11" s="1" t="str">
        <f t="shared" si="0"/>
        <v>Neurosurgery</v>
      </c>
      <c r="I11" s="25">
        <f t="shared" si="1"/>
        <v>27861.313400158753</v>
      </c>
      <c r="J11" s="26">
        <f t="shared" si="2"/>
        <v>0.38062993363191905</v>
      </c>
      <c r="K11" s="15">
        <f t="shared" si="3"/>
        <v>3</v>
      </c>
      <c r="L11" s="1" t="str">
        <f t="shared" si="4"/>
        <v>1. Low</v>
      </c>
      <c r="N11" s="1"/>
      <c r="O11" s="1"/>
    </row>
    <row r="12" spans="1:15" x14ac:dyDescent="0.25">
      <c r="A12">
        <v>11</v>
      </c>
      <c r="B12" s="20" t="s">
        <v>9</v>
      </c>
      <c r="C12" s="22">
        <v>2.4818412154324125</v>
      </c>
      <c r="D12" s="24">
        <v>39400.630030503053</v>
      </c>
      <c r="E12" s="24">
        <v>350.96972319875857</v>
      </c>
      <c r="F12" s="24">
        <v>72704.930426490479</v>
      </c>
      <c r="G12" s="1">
        <v>11</v>
      </c>
      <c r="H12" s="1" t="str">
        <f t="shared" si="0"/>
        <v>Cardiology</v>
      </c>
      <c r="I12" s="25">
        <f t="shared" si="1"/>
        <v>33304.300395987426</v>
      </c>
      <c r="J12" s="26">
        <f t="shared" si="2"/>
        <v>0.4580748540796733</v>
      </c>
      <c r="K12" s="15">
        <f t="shared" si="3"/>
        <v>2</v>
      </c>
      <c r="L12" s="1" t="str">
        <f t="shared" si="4"/>
        <v>1. Low</v>
      </c>
      <c r="N12" s="1"/>
      <c r="O12" s="1"/>
    </row>
    <row r="13" spans="1:15" x14ac:dyDescent="0.25">
      <c r="A13">
        <v>12</v>
      </c>
      <c r="B13" s="20" t="s">
        <v>8</v>
      </c>
      <c r="C13" s="22">
        <v>3.4543885208115332</v>
      </c>
      <c r="D13" s="24">
        <v>36746.621705712416</v>
      </c>
      <c r="E13" s="24">
        <v>360.24396610561189</v>
      </c>
      <c r="F13" s="24">
        <v>57184.940355370811</v>
      </c>
      <c r="G13" s="1">
        <v>12</v>
      </c>
      <c r="H13" s="1" t="str">
        <f t="shared" si="0"/>
        <v>Neurosurgery</v>
      </c>
      <c r="I13" s="25">
        <f t="shared" si="1"/>
        <v>20438.318649658395</v>
      </c>
      <c r="J13" s="26">
        <f t="shared" si="2"/>
        <v>0.35740736149493646</v>
      </c>
      <c r="K13" s="15">
        <f t="shared" si="3"/>
        <v>3</v>
      </c>
      <c r="L13" s="1" t="str">
        <f t="shared" si="4"/>
        <v>1. Low</v>
      </c>
      <c r="N13" s="1"/>
      <c r="O13" s="1"/>
    </row>
    <row r="14" spans="1:15" x14ac:dyDescent="0.25">
      <c r="A14">
        <v>13</v>
      </c>
      <c r="B14" s="20" t="s">
        <v>8</v>
      </c>
      <c r="C14" s="22">
        <v>2.9554654242129459</v>
      </c>
      <c r="D14" s="24">
        <v>36569.147381615927</v>
      </c>
      <c r="E14" s="24">
        <v>310.19775215260142</v>
      </c>
      <c r="F14" s="24">
        <v>85945.691103499965</v>
      </c>
      <c r="G14" s="1">
        <v>13</v>
      </c>
      <c r="H14" s="1" t="str">
        <f t="shared" si="0"/>
        <v>Neurosurgery</v>
      </c>
      <c r="I14" s="25">
        <f t="shared" si="1"/>
        <v>49376.543721884038</v>
      </c>
      <c r="J14" s="26">
        <f t="shared" si="2"/>
        <v>0.57450865875780099</v>
      </c>
      <c r="K14" s="15">
        <f t="shared" si="3"/>
        <v>3</v>
      </c>
      <c r="L14" s="1" t="str">
        <f t="shared" si="4"/>
        <v>1. Low</v>
      </c>
      <c r="N14" s="1"/>
      <c r="O14" s="1"/>
    </row>
    <row r="15" spans="1:15" x14ac:dyDescent="0.25">
      <c r="A15">
        <v>14</v>
      </c>
      <c r="B15" s="20" t="s">
        <v>9</v>
      </c>
      <c r="C15" s="22">
        <v>2.4825482160917365</v>
      </c>
      <c r="D15" s="24">
        <v>34003.435191933022</v>
      </c>
      <c r="E15" s="24">
        <v>390.68472305565649</v>
      </c>
      <c r="F15" s="24">
        <v>72119.938367607087</v>
      </c>
      <c r="G15" s="1">
        <v>14</v>
      </c>
      <c r="H15" s="1" t="str">
        <f t="shared" si="0"/>
        <v>Cardiology</v>
      </c>
      <c r="I15" s="25">
        <f t="shared" si="1"/>
        <v>38116.503175674065</v>
      </c>
      <c r="J15" s="26">
        <f t="shared" si="2"/>
        <v>0.52851547073415439</v>
      </c>
      <c r="K15" s="15">
        <f t="shared" si="3"/>
        <v>2</v>
      </c>
      <c r="L15" s="1" t="str">
        <f t="shared" si="4"/>
        <v>1. Low</v>
      </c>
      <c r="N15" s="1"/>
      <c r="O15" s="1"/>
    </row>
    <row r="16" spans="1:15" x14ac:dyDescent="0.25">
      <c r="A16">
        <v>15</v>
      </c>
      <c r="B16" s="20" t="s">
        <v>9</v>
      </c>
      <c r="C16" s="22">
        <v>1.5325037658045613</v>
      </c>
      <c r="D16" s="24">
        <v>33811.242986747973</v>
      </c>
      <c r="E16" s="24">
        <v>359.07534004975673</v>
      </c>
      <c r="F16" s="24">
        <v>69975.104534206272</v>
      </c>
      <c r="G16" s="1">
        <v>15</v>
      </c>
      <c r="H16" s="1" t="str">
        <f t="shared" si="0"/>
        <v>Cardiology</v>
      </c>
      <c r="I16" s="25">
        <f t="shared" si="1"/>
        <v>36163.861547458298</v>
      </c>
      <c r="J16" s="26">
        <f t="shared" si="2"/>
        <v>0.51681039690023101</v>
      </c>
      <c r="K16" s="15">
        <f t="shared" si="3"/>
        <v>2</v>
      </c>
      <c r="L16" s="1" t="str">
        <f t="shared" si="4"/>
        <v>1. Low</v>
      </c>
      <c r="N16" s="37"/>
      <c r="O16" s="37"/>
    </row>
    <row r="17" spans="1:12" x14ac:dyDescent="0.25">
      <c r="A17">
        <v>16</v>
      </c>
      <c r="B17" s="20" t="s">
        <v>9</v>
      </c>
      <c r="C17" s="22">
        <v>2.3457684771793197</v>
      </c>
      <c r="D17" s="24">
        <v>37445.810422534123</v>
      </c>
      <c r="E17" s="24">
        <v>397.62289860119887</v>
      </c>
      <c r="F17" s="24">
        <v>57925.412376252796</v>
      </c>
      <c r="G17" s="1">
        <v>16</v>
      </c>
      <c r="H17" s="1" t="str">
        <f t="shared" si="0"/>
        <v>Cardiology</v>
      </c>
      <c r="I17" s="25">
        <f t="shared" si="1"/>
        <v>20479.601953718673</v>
      </c>
      <c r="J17" s="26">
        <f t="shared" si="2"/>
        <v>0.35355125002294374</v>
      </c>
      <c r="K17" s="15">
        <f t="shared" si="3"/>
        <v>2</v>
      </c>
      <c r="L17" s="1" t="str">
        <f t="shared" si="4"/>
        <v>1. Low</v>
      </c>
    </row>
    <row r="18" spans="1:12" x14ac:dyDescent="0.25">
      <c r="A18">
        <v>17</v>
      </c>
      <c r="B18" s="20" t="s">
        <v>8</v>
      </c>
      <c r="C18" s="22">
        <v>3.4053738155277475</v>
      </c>
      <c r="D18" s="24">
        <v>35321.524644289791</v>
      </c>
      <c r="E18" s="24">
        <v>415.92492124110322</v>
      </c>
      <c r="F18" s="24">
        <v>62453.811731039794</v>
      </c>
      <c r="G18" s="1">
        <v>17</v>
      </c>
      <c r="H18" s="1" t="str">
        <f t="shared" si="0"/>
        <v>Neurosurgery</v>
      </c>
      <c r="I18" s="25">
        <f t="shared" si="1"/>
        <v>27132.287086750002</v>
      </c>
      <c r="J18" s="26">
        <f t="shared" si="2"/>
        <v>0.43443764815503083</v>
      </c>
      <c r="K18" s="15">
        <f t="shared" si="3"/>
        <v>3</v>
      </c>
      <c r="L18" s="1" t="str">
        <f t="shared" si="4"/>
        <v>1. Low</v>
      </c>
    </row>
    <row r="19" spans="1:12" x14ac:dyDescent="0.25">
      <c r="A19">
        <v>18</v>
      </c>
      <c r="B19" s="20" t="s">
        <v>9</v>
      </c>
      <c r="C19" s="22">
        <v>1.5609305288483137</v>
      </c>
      <c r="D19" s="24">
        <v>39975.000703943559</v>
      </c>
      <c r="E19" s="24">
        <v>302.34118254019239</v>
      </c>
      <c r="F19" s="24">
        <v>67502.085187927049</v>
      </c>
      <c r="G19" s="1">
        <v>18</v>
      </c>
      <c r="H19" s="1" t="str">
        <f t="shared" si="0"/>
        <v>Cardiology</v>
      </c>
      <c r="I19" s="25">
        <f t="shared" si="1"/>
        <v>27527.08448398349</v>
      </c>
      <c r="J19" s="26">
        <f t="shared" si="2"/>
        <v>0.40779606151939723</v>
      </c>
      <c r="K19" s="15">
        <f t="shared" si="3"/>
        <v>2</v>
      </c>
      <c r="L19" s="1" t="str">
        <f t="shared" si="4"/>
        <v>1. Low</v>
      </c>
    </row>
    <row r="20" spans="1:12" x14ac:dyDescent="0.25">
      <c r="A20">
        <v>19</v>
      </c>
      <c r="B20" s="20" t="s">
        <v>8</v>
      </c>
      <c r="C20" s="22">
        <v>3.3725605545078521</v>
      </c>
      <c r="D20" s="24">
        <v>44737.35521707638</v>
      </c>
      <c r="E20" s="24">
        <v>393.02239120613615</v>
      </c>
      <c r="F20" s="24">
        <v>70049.360373639691</v>
      </c>
      <c r="G20" s="1">
        <v>19</v>
      </c>
      <c r="H20" s="1" t="str">
        <f t="shared" si="0"/>
        <v>Neurosurgery</v>
      </c>
      <c r="I20" s="25">
        <f t="shared" si="1"/>
        <v>25312.005156563311</v>
      </c>
      <c r="J20" s="26">
        <f t="shared" si="2"/>
        <v>0.36134527169913294</v>
      </c>
      <c r="K20" s="15">
        <f t="shared" si="3"/>
        <v>3</v>
      </c>
      <c r="L20" s="1" t="str">
        <f t="shared" si="4"/>
        <v>1. Low</v>
      </c>
    </row>
    <row r="21" spans="1:12" x14ac:dyDescent="0.25">
      <c r="A21">
        <v>20</v>
      </c>
      <c r="B21" s="20" t="s">
        <v>9</v>
      </c>
      <c r="C21" s="22">
        <v>2.0237245198715819</v>
      </c>
      <c r="D21" s="24">
        <v>46796.481154448898</v>
      </c>
      <c r="E21" s="24">
        <v>417.69750623552534</v>
      </c>
      <c r="F21" s="24">
        <v>66987.284426539001</v>
      </c>
      <c r="G21" s="1">
        <v>20</v>
      </c>
      <c r="H21" s="1" t="str">
        <f t="shared" si="0"/>
        <v>Cardiology</v>
      </c>
      <c r="I21" s="25">
        <f t="shared" si="1"/>
        <v>20190.803272090103</v>
      </c>
      <c r="J21" s="26">
        <f t="shared" si="2"/>
        <v>0.30141247618765865</v>
      </c>
      <c r="K21" s="15">
        <f t="shared" si="3"/>
        <v>2</v>
      </c>
      <c r="L21" s="1" t="str">
        <f t="shared" si="4"/>
        <v>1. Low</v>
      </c>
    </row>
    <row r="22" spans="1:12" x14ac:dyDescent="0.25">
      <c r="A22">
        <v>21</v>
      </c>
      <c r="B22" s="20" t="s">
        <v>8</v>
      </c>
      <c r="C22" s="22">
        <v>3.1345447341698942</v>
      </c>
      <c r="D22" s="24">
        <v>43809.500703041747</v>
      </c>
      <c r="E22" s="24">
        <v>378.86028483253938</v>
      </c>
      <c r="F22" s="24">
        <v>68399.767499449896</v>
      </c>
      <c r="G22" s="1">
        <v>21</v>
      </c>
      <c r="H22" s="1" t="str">
        <f t="shared" si="0"/>
        <v>Neurosurgery</v>
      </c>
      <c r="I22" s="25">
        <f t="shared" si="1"/>
        <v>24590.266796408148</v>
      </c>
      <c r="J22" s="26">
        <f t="shared" si="2"/>
        <v>0.35950804652378265</v>
      </c>
      <c r="K22" s="15">
        <f t="shared" si="3"/>
        <v>3</v>
      </c>
      <c r="L22" s="1" t="str">
        <f t="shared" si="4"/>
        <v>1. Low</v>
      </c>
    </row>
    <row r="23" spans="1:12" x14ac:dyDescent="0.25">
      <c r="A23">
        <v>22</v>
      </c>
      <c r="B23" s="20" t="s">
        <v>8</v>
      </c>
      <c r="C23" s="22">
        <v>2.393099808789263</v>
      </c>
      <c r="D23" s="24">
        <v>37035.01776539268</v>
      </c>
      <c r="E23" s="24">
        <v>397.11526525135861</v>
      </c>
      <c r="F23" s="24">
        <v>62970.512850295519</v>
      </c>
      <c r="G23" s="1">
        <v>22</v>
      </c>
      <c r="H23" s="1" t="str">
        <f t="shared" si="0"/>
        <v>Neurosurgery</v>
      </c>
      <c r="I23" s="25">
        <f t="shared" si="1"/>
        <v>25935.495084902839</v>
      </c>
      <c r="J23" s="26">
        <f t="shared" si="2"/>
        <v>0.41186729964485469</v>
      </c>
      <c r="K23" s="15">
        <f t="shared" si="3"/>
        <v>2</v>
      </c>
      <c r="L23" s="1" t="str">
        <f t="shared" si="4"/>
        <v>1. Low</v>
      </c>
    </row>
    <row r="24" spans="1:12" x14ac:dyDescent="0.25">
      <c r="A24">
        <v>23</v>
      </c>
      <c r="B24" s="20" t="s">
        <v>9</v>
      </c>
      <c r="C24" s="22">
        <v>1.5631551613484087</v>
      </c>
      <c r="D24" s="24">
        <v>37458.121987207312</v>
      </c>
      <c r="E24" s="24">
        <v>399.16430052174582</v>
      </c>
      <c r="F24" s="24">
        <v>64335.16258332436</v>
      </c>
      <c r="G24" s="1">
        <v>23</v>
      </c>
      <c r="H24" s="1" t="str">
        <f t="shared" si="0"/>
        <v>Cardiology</v>
      </c>
      <c r="I24" s="25">
        <f t="shared" si="1"/>
        <v>26877.040596117047</v>
      </c>
      <c r="J24" s="26">
        <f t="shared" si="2"/>
        <v>0.41776595436915182</v>
      </c>
      <c r="K24" s="15">
        <f t="shared" si="3"/>
        <v>2</v>
      </c>
      <c r="L24" s="1" t="str">
        <f t="shared" si="4"/>
        <v>1. Low</v>
      </c>
    </row>
    <row r="25" spans="1:12" x14ac:dyDescent="0.25">
      <c r="A25">
        <v>24</v>
      </c>
      <c r="B25" s="20" t="s">
        <v>8</v>
      </c>
      <c r="C25" s="22">
        <v>2.4556629625241957</v>
      </c>
      <c r="D25" s="24">
        <v>37460.509121307216</v>
      </c>
      <c r="E25" s="24">
        <v>395.64081867407788</v>
      </c>
      <c r="F25" s="24">
        <v>58827.040041860564</v>
      </c>
      <c r="G25" s="1">
        <v>24</v>
      </c>
      <c r="H25" s="1" t="str">
        <f t="shared" si="0"/>
        <v>Neurosurgery</v>
      </c>
      <c r="I25" s="25">
        <f t="shared" si="1"/>
        <v>21366.530920553349</v>
      </c>
      <c r="J25" s="26">
        <f t="shared" si="2"/>
        <v>0.36320934905698471</v>
      </c>
      <c r="K25" s="15">
        <f t="shared" si="3"/>
        <v>2</v>
      </c>
      <c r="L25" s="1" t="str">
        <f t="shared" si="4"/>
        <v>1. Low</v>
      </c>
    </row>
    <row r="26" spans="1:12" x14ac:dyDescent="0.25">
      <c r="A26">
        <v>25</v>
      </c>
      <c r="B26" s="20" t="s">
        <v>8</v>
      </c>
      <c r="C26" s="22">
        <v>3.0492713825855917</v>
      </c>
      <c r="D26" s="24">
        <v>45196.297091901171</v>
      </c>
      <c r="E26" s="24">
        <v>358.35786921314229</v>
      </c>
      <c r="F26" s="24">
        <v>69059.642698813201</v>
      </c>
      <c r="G26" s="1">
        <v>25</v>
      </c>
      <c r="H26" s="1" t="str">
        <f t="shared" si="0"/>
        <v>Neurosurgery</v>
      </c>
      <c r="I26" s="25">
        <f t="shared" si="1"/>
        <v>23863.345606912029</v>
      </c>
      <c r="J26" s="26">
        <f t="shared" si="2"/>
        <v>0.34554690227672036</v>
      </c>
      <c r="K26" s="15">
        <f t="shared" si="3"/>
        <v>3</v>
      </c>
      <c r="L26" s="1" t="str">
        <f t="shared" si="4"/>
        <v>1. Low</v>
      </c>
    </row>
    <row r="27" spans="1:12" x14ac:dyDescent="0.25">
      <c r="A27">
        <v>26</v>
      </c>
      <c r="B27" s="20" t="s">
        <v>9</v>
      </c>
      <c r="C27" s="22">
        <v>1.9614578072237965</v>
      </c>
      <c r="D27" s="24">
        <v>38643.824682707287</v>
      </c>
      <c r="E27" s="24">
        <v>345.56618469071907</v>
      </c>
      <c r="F27" s="24">
        <v>70737.279745780994</v>
      </c>
      <c r="G27" s="1">
        <v>26</v>
      </c>
      <c r="H27" s="1" t="str">
        <f t="shared" si="0"/>
        <v>Cardiology</v>
      </c>
      <c r="I27" s="25">
        <f t="shared" si="1"/>
        <v>32093.455063073707</v>
      </c>
      <c r="J27" s="26">
        <f t="shared" si="2"/>
        <v>0.45369931072289882</v>
      </c>
      <c r="K27" s="15">
        <f t="shared" si="3"/>
        <v>2</v>
      </c>
      <c r="L27" s="1" t="str">
        <f t="shared" si="4"/>
        <v>1. Low</v>
      </c>
    </row>
    <row r="28" spans="1:12" x14ac:dyDescent="0.25">
      <c r="A28">
        <v>27</v>
      </c>
      <c r="B28" s="20" t="s">
        <v>8</v>
      </c>
      <c r="C28" s="22">
        <v>2.4602540179123253</v>
      </c>
      <c r="D28" s="24">
        <v>39984.171658771127</v>
      </c>
      <c r="E28" s="24">
        <v>361.93076171222947</v>
      </c>
      <c r="F28" s="24">
        <v>71973.854381057987</v>
      </c>
      <c r="G28" s="1">
        <v>27</v>
      </c>
      <c r="H28" s="1" t="str">
        <f t="shared" si="0"/>
        <v>Neurosurgery</v>
      </c>
      <c r="I28" s="25">
        <f t="shared" si="1"/>
        <v>31989.68272228686</v>
      </c>
      <c r="J28" s="26">
        <f t="shared" si="2"/>
        <v>0.44446254820425285</v>
      </c>
      <c r="K28" s="15">
        <f t="shared" si="3"/>
        <v>2</v>
      </c>
      <c r="L28" s="1" t="str">
        <f t="shared" si="4"/>
        <v>1. Low</v>
      </c>
    </row>
    <row r="29" spans="1:12" x14ac:dyDescent="0.25">
      <c r="A29">
        <v>28</v>
      </c>
      <c r="B29" s="20" t="s">
        <v>8</v>
      </c>
      <c r="C29" s="22">
        <v>3.7054292478242421</v>
      </c>
      <c r="D29" s="24">
        <v>34413.771121418038</v>
      </c>
      <c r="E29" s="24">
        <v>342.32064702554698</v>
      </c>
      <c r="F29" s="24">
        <v>86927.832544116347</v>
      </c>
      <c r="G29" s="1">
        <v>28</v>
      </c>
      <c r="H29" s="1" t="str">
        <f t="shared" si="0"/>
        <v>Neurosurgery</v>
      </c>
      <c r="I29" s="25">
        <f t="shared" si="1"/>
        <v>52514.061422698309</v>
      </c>
      <c r="J29" s="26">
        <f t="shared" si="2"/>
        <v>0.60411101813733981</v>
      </c>
      <c r="K29" s="15">
        <f t="shared" si="3"/>
        <v>4</v>
      </c>
      <c r="L29" s="1" t="str">
        <f t="shared" si="4"/>
        <v>2. Medium</v>
      </c>
    </row>
    <row r="30" spans="1:12" x14ac:dyDescent="0.25">
      <c r="A30">
        <v>29</v>
      </c>
      <c r="B30" s="20" t="s">
        <v>9</v>
      </c>
      <c r="C30" s="22">
        <v>2.2053677850113922</v>
      </c>
      <c r="D30" s="24">
        <v>39324.336514088784</v>
      </c>
      <c r="E30" s="24">
        <v>376.37175317084046</v>
      </c>
      <c r="F30" s="24">
        <v>57952.111028906169</v>
      </c>
      <c r="G30" s="1">
        <v>29</v>
      </c>
      <c r="H30" s="1" t="str">
        <f t="shared" si="0"/>
        <v>Cardiology</v>
      </c>
      <c r="I30" s="25">
        <f t="shared" si="1"/>
        <v>18627.774514817385</v>
      </c>
      <c r="J30" s="26">
        <f t="shared" si="2"/>
        <v>0.32143392508214175</v>
      </c>
      <c r="K30" s="15">
        <f t="shared" si="3"/>
        <v>2</v>
      </c>
      <c r="L30" s="1" t="str">
        <f t="shared" si="4"/>
        <v>1. Low</v>
      </c>
    </row>
    <row r="31" spans="1:12" x14ac:dyDescent="0.25">
      <c r="A31">
        <v>30</v>
      </c>
      <c r="B31" s="20" t="s">
        <v>9</v>
      </c>
      <c r="C31" s="22">
        <v>2.4282341532509228</v>
      </c>
      <c r="D31" s="24">
        <v>45739.274165379786</v>
      </c>
      <c r="E31" s="24">
        <v>385.19039723993126</v>
      </c>
      <c r="F31" s="24">
        <v>56024.504203059441</v>
      </c>
      <c r="G31" s="1">
        <v>30</v>
      </c>
      <c r="H31" s="1" t="str">
        <f t="shared" si="0"/>
        <v>Cardiology</v>
      </c>
      <c r="I31" s="25">
        <f t="shared" si="1"/>
        <v>10285.230037679656</v>
      </c>
      <c r="J31" s="26">
        <f t="shared" si="2"/>
        <v>0.1835844901081336</v>
      </c>
      <c r="K31" s="15">
        <f t="shared" si="3"/>
        <v>2</v>
      </c>
      <c r="L31" s="1" t="str">
        <f t="shared" si="4"/>
        <v>1. Low</v>
      </c>
    </row>
    <row r="32" spans="1:12" x14ac:dyDescent="0.25">
      <c r="A32">
        <v>31</v>
      </c>
      <c r="B32" s="20" t="s">
        <v>9</v>
      </c>
      <c r="C32" s="22">
        <v>2.0153970957743139</v>
      </c>
      <c r="D32" s="24">
        <v>45581.142231612175</v>
      </c>
      <c r="E32" s="24">
        <v>381.53198151132921</v>
      </c>
      <c r="F32" s="24">
        <v>64347.070344573665</v>
      </c>
      <c r="G32" s="1">
        <v>31</v>
      </c>
      <c r="H32" s="1" t="str">
        <f t="shared" si="0"/>
        <v>Cardiology</v>
      </c>
      <c r="I32" s="25">
        <f t="shared" si="1"/>
        <v>18765.92811296149</v>
      </c>
      <c r="J32" s="26">
        <f t="shared" si="2"/>
        <v>0.29163609178275518</v>
      </c>
      <c r="K32" s="15">
        <f t="shared" si="3"/>
        <v>2</v>
      </c>
      <c r="L32" s="1" t="str">
        <f t="shared" si="4"/>
        <v>1. Low</v>
      </c>
    </row>
    <row r="33" spans="1:12" x14ac:dyDescent="0.25">
      <c r="A33">
        <v>32</v>
      </c>
      <c r="B33" s="20" t="s">
        <v>8</v>
      </c>
      <c r="C33" s="22">
        <v>2.8279329892857508</v>
      </c>
      <c r="D33" s="24">
        <v>34061.439419606373</v>
      </c>
      <c r="E33" s="24">
        <v>312.55721525467879</v>
      </c>
      <c r="F33" s="24">
        <v>84517.060756077175</v>
      </c>
      <c r="G33" s="1">
        <v>32</v>
      </c>
      <c r="H33" s="1" t="str">
        <f t="shared" si="0"/>
        <v>Neurosurgery</v>
      </c>
      <c r="I33" s="25">
        <f t="shared" si="1"/>
        <v>50455.621336470802</v>
      </c>
      <c r="J33" s="26">
        <f t="shared" si="2"/>
        <v>0.59698741159598123</v>
      </c>
      <c r="K33" s="15">
        <f t="shared" si="3"/>
        <v>3</v>
      </c>
      <c r="L33" s="1" t="str">
        <f t="shared" si="4"/>
        <v>1. Low</v>
      </c>
    </row>
    <row r="34" spans="1:12" x14ac:dyDescent="0.25">
      <c r="A34">
        <v>33</v>
      </c>
      <c r="B34" s="20" t="s">
        <v>9</v>
      </c>
      <c r="C34" s="22">
        <v>2.0495122916947608</v>
      </c>
      <c r="D34" s="24">
        <v>32823.05974494775</v>
      </c>
      <c r="E34" s="24">
        <v>383.07657953914207</v>
      </c>
      <c r="F34" s="24">
        <v>67140.453811125553</v>
      </c>
      <c r="G34" s="1">
        <v>33</v>
      </c>
      <c r="H34" s="1" t="str">
        <f t="shared" si="0"/>
        <v>Cardiology</v>
      </c>
      <c r="I34" s="25">
        <f t="shared" si="1"/>
        <v>34317.394066177803</v>
      </c>
      <c r="J34" s="26">
        <f t="shared" si="2"/>
        <v>0.51112841987510094</v>
      </c>
      <c r="K34" s="15">
        <f t="shared" si="3"/>
        <v>2</v>
      </c>
      <c r="L34" s="1" t="str">
        <f t="shared" si="4"/>
        <v>1. Low</v>
      </c>
    </row>
    <row r="35" spans="1:12" x14ac:dyDescent="0.25">
      <c r="A35">
        <v>34</v>
      </c>
      <c r="B35" s="20" t="s">
        <v>9</v>
      </c>
      <c r="C35" s="22">
        <v>2.0325528724281217</v>
      </c>
      <c r="D35" s="24">
        <v>42630.12489918535</v>
      </c>
      <c r="E35" s="24">
        <v>367.70842845391059</v>
      </c>
      <c r="F35" s="24">
        <v>55747.74673056398</v>
      </c>
      <c r="G35" s="1">
        <v>34</v>
      </c>
      <c r="H35" s="1" t="str">
        <f t="shared" si="0"/>
        <v>Cardiology</v>
      </c>
      <c r="I35" s="25">
        <f t="shared" si="1"/>
        <v>13117.62183137863</v>
      </c>
      <c r="J35" s="26">
        <f t="shared" si="2"/>
        <v>0.23530317547680951</v>
      </c>
      <c r="K35" s="15">
        <f t="shared" si="3"/>
        <v>2</v>
      </c>
      <c r="L35" s="1" t="str">
        <f t="shared" si="4"/>
        <v>1. Low</v>
      </c>
    </row>
    <row r="36" spans="1:12" x14ac:dyDescent="0.25">
      <c r="A36">
        <v>35</v>
      </c>
      <c r="B36" s="20" t="s">
        <v>8</v>
      </c>
      <c r="C36" s="22">
        <v>2.4085981796051401</v>
      </c>
      <c r="D36" s="24">
        <v>34789.322207494741</v>
      </c>
      <c r="E36" s="24">
        <v>379.87442036574441</v>
      </c>
      <c r="F36" s="24">
        <v>68573.303284172463</v>
      </c>
      <c r="G36" s="1">
        <v>35</v>
      </c>
      <c r="H36" s="1" t="str">
        <f t="shared" si="0"/>
        <v>Neurosurgery</v>
      </c>
      <c r="I36" s="25">
        <f t="shared" si="1"/>
        <v>33783.981076677723</v>
      </c>
      <c r="J36" s="26">
        <f t="shared" si="2"/>
        <v>0.49266958799803756</v>
      </c>
      <c r="K36" s="15">
        <f t="shared" si="3"/>
        <v>2</v>
      </c>
      <c r="L36" s="1" t="str">
        <f t="shared" si="4"/>
        <v>1. Low</v>
      </c>
    </row>
    <row r="37" spans="1:12" x14ac:dyDescent="0.25">
      <c r="A37">
        <v>36</v>
      </c>
      <c r="B37" s="20" t="s">
        <v>8</v>
      </c>
      <c r="C37" s="22">
        <v>3.2216019843953227</v>
      </c>
      <c r="D37" s="24">
        <v>35379.067482286118</v>
      </c>
      <c r="E37" s="24">
        <v>340.45668205548594</v>
      </c>
      <c r="F37" s="24">
        <v>86714.039592288347</v>
      </c>
      <c r="G37" s="1">
        <v>36</v>
      </c>
      <c r="H37" s="1" t="str">
        <f t="shared" si="0"/>
        <v>Neurosurgery</v>
      </c>
      <c r="I37" s="25">
        <f t="shared" si="1"/>
        <v>51334.972110002229</v>
      </c>
      <c r="J37" s="26">
        <f t="shared" si="2"/>
        <v>0.59200300610338019</v>
      </c>
      <c r="K37" s="15">
        <f t="shared" si="3"/>
        <v>3</v>
      </c>
      <c r="L37" s="1" t="str">
        <f t="shared" si="4"/>
        <v>1. Low</v>
      </c>
    </row>
    <row r="38" spans="1:12" x14ac:dyDescent="0.25">
      <c r="A38">
        <v>37</v>
      </c>
      <c r="B38" s="20" t="s">
        <v>9</v>
      </c>
      <c r="C38" s="22">
        <v>1.8481511609220747</v>
      </c>
      <c r="D38" s="24">
        <v>38089.054314175126</v>
      </c>
      <c r="E38" s="24">
        <v>382.04382803977018</v>
      </c>
      <c r="F38" s="24">
        <v>71166.852126149897</v>
      </c>
      <c r="G38" s="1">
        <v>37</v>
      </c>
      <c r="H38" s="1" t="str">
        <f t="shared" si="0"/>
        <v>Cardiology</v>
      </c>
      <c r="I38" s="25">
        <f t="shared" si="1"/>
        <v>33077.797811974771</v>
      </c>
      <c r="J38" s="26">
        <f t="shared" si="2"/>
        <v>0.46479220063494286</v>
      </c>
      <c r="K38" s="15">
        <f t="shared" si="3"/>
        <v>2</v>
      </c>
      <c r="L38" s="1" t="str">
        <f t="shared" si="4"/>
        <v>1. Low</v>
      </c>
    </row>
    <row r="39" spans="1:12" x14ac:dyDescent="0.25">
      <c r="A39">
        <v>38</v>
      </c>
      <c r="B39" s="20" t="s">
        <v>9</v>
      </c>
      <c r="C39" s="22">
        <v>1.6478922122957185</v>
      </c>
      <c r="D39" s="24">
        <v>37390.60580233403</v>
      </c>
      <c r="E39" s="24">
        <v>323.75881678021108</v>
      </c>
      <c r="F39" s="24">
        <v>81689.487292716978</v>
      </c>
      <c r="G39" s="1">
        <v>38</v>
      </c>
      <c r="H39" s="1" t="str">
        <f t="shared" si="0"/>
        <v>Cardiology</v>
      </c>
      <c r="I39" s="25">
        <f t="shared" si="1"/>
        <v>44298.881490382948</v>
      </c>
      <c r="J39" s="26">
        <f t="shared" si="2"/>
        <v>0.54228374982508198</v>
      </c>
      <c r="K39" s="15">
        <f t="shared" si="3"/>
        <v>2</v>
      </c>
      <c r="L39" s="1" t="str">
        <f t="shared" si="4"/>
        <v>1. Low</v>
      </c>
    </row>
    <row r="40" spans="1:12" x14ac:dyDescent="0.25">
      <c r="A40">
        <v>39</v>
      </c>
      <c r="B40" s="20" t="s">
        <v>8</v>
      </c>
      <c r="C40" s="22">
        <v>2.3773456952350838</v>
      </c>
      <c r="D40" s="24">
        <v>39268.044585170057</v>
      </c>
      <c r="E40" s="24">
        <v>322.63492356355562</v>
      </c>
      <c r="F40" s="24">
        <v>75687.042161557692</v>
      </c>
      <c r="G40" s="1">
        <v>39</v>
      </c>
      <c r="H40" s="1" t="str">
        <f t="shared" si="0"/>
        <v>Neurosurgery</v>
      </c>
      <c r="I40" s="25">
        <f t="shared" si="1"/>
        <v>36418.997576387635</v>
      </c>
      <c r="J40" s="26">
        <f t="shared" si="2"/>
        <v>0.48117876635540208</v>
      </c>
      <c r="K40" s="15">
        <f t="shared" si="3"/>
        <v>2</v>
      </c>
      <c r="L40" s="1" t="str">
        <f t="shared" si="4"/>
        <v>1. Low</v>
      </c>
    </row>
    <row r="41" spans="1:12" x14ac:dyDescent="0.25">
      <c r="A41">
        <v>40</v>
      </c>
      <c r="B41" s="20" t="s">
        <v>9</v>
      </c>
      <c r="C41" s="22">
        <v>2.0833957274900179</v>
      </c>
      <c r="D41" s="24">
        <v>31677.573055597466</v>
      </c>
      <c r="E41" s="24">
        <v>342.30229404094086</v>
      </c>
      <c r="F41" s="24">
        <v>75921.98512495264</v>
      </c>
      <c r="G41" s="1">
        <v>40</v>
      </c>
      <c r="H41" s="1" t="str">
        <f t="shared" si="0"/>
        <v>Cardiology</v>
      </c>
      <c r="I41" s="25">
        <f t="shared" si="1"/>
        <v>44244.412069355174</v>
      </c>
      <c r="J41" s="26">
        <f t="shared" si="2"/>
        <v>0.58276152812044602</v>
      </c>
      <c r="K41" s="15">
        <f t="shared" si="3"/>
        <v>2</v>
      </c>
      <c r="L41" s="1" t="str">
        <f t="shared" si="4"/>
        <v>1. Low</v>
      </c>
    </row>
    <row r="42" spans="1:12" x14ac:dyDescent="0.25">
      <c r="A42">
        <v>41</v>
      </c>
      <c r="B42" s="20" t="s">
        <v>8</v>
      </c>
      <c r="C42" s="22">
        <v>3.1191406920416576</v>
      </c>
      <c r="D42" s="24">
        <v>43002.582412079733</v>
      </c>
      <c r="E42" s="24">
        <v>413.59649261820164</v>
      </c>
      <c r="F42" s="24">
        <v>64807.994929190958</v>
      </c>
      <c r="G42" s="1">
        <v>41</v>
      </c>
      <c r="H42" s="1" t="str">
        <f t="shared" si="0"/>
        <v>Neurosurgery</v>
      </c>
      <c r="I42" s="25">
        <f t="shared" si="1"/>
        <v>21805.412517111225</v>
      </c>
      <c r="J42" s="26">
        <f t="shared" si="2"/>
        <v>0.33646176742446299</v>
      </c>
      <c r="K42" s="15">
        <f t="shared" si="3"/>
        <v>3</v>
      </c>
      <c r="L42" s="1" t="str">
        <f t="shared" si="4"/>
        <v>1. Low</v>
      </c>
    </row>
    <row r="43" spans="1:12" x14ac:dyDescent="0.25">
      <c r="A43">
        <v>42</v>
      </c>
      <c r="B43" s="20" t="s">
        <v>8</v>
      </c>
      <c r="C43" s="22">
        <v>2.9807667111197911</v>
      </c>
      <c r="D43" s="24">
        <v>34378.402865738622</v>
      </c>
      <c r="E43" s="24">
        <v>333.41369117088959</v>
      </c>
      <c r="F43" s="24">
        <v>67980.659543756876</v>
      </c>
      <c r="G43" s="1">
        <v>42</v>
      </c>
      <c r="H43" s="1" t="str">
        <f t="shared" si="0"/>
        <v>Neurosurgery</v>
      </c>
      <c r="I43" s="25">
        <f t="shared" si="1"/>
        <v>33602.256678018253</v>
      </c>
      <c r="J43" s="26">
        <f t="shared" si="2"/>
        <v>0.49429141911148428</v>
      </c>
      <c r="K43" s="15">
        <f t="shared" si="3"/>
        <v>3</v>
      </c>
      <c r="L43" s="1" t="str">
        <f t="shared" si="4"/>
        <v>1. Low</v>
      </c>
    </row>
    <row r="44" spans="1:12" x14ac:dyDescent="0.25">
      <c r="A44">
        <v>43</v>
      </c>
      <c r="B44" s="20" t="s">
        <v>8</v>
      </c>
      <c r="C44" s="22">
        <v>2.3748600012290302</v>
      </c>
      <c r="D44" s="24">
        <v>36090.112288007542</v>
      </c>
      <c r="E44" s="24">
        <v>375.70293706609579</v>
      </c>
      <c r="F44" s="24">
        <v>62106.426156311711</v>
      </c>
      <c r="G44" s="1">
        <v>43</v>
      </c>
      <c r="H44" s="1" t="str">
        <f t="shared" si="0"/>
        <v>Neurosurgery</v>
      </c>
      <c r="I44" s="25">
        <f t="shared" si="1"/>
        <v>26016.313868304169</v>
      </c>
      <c r="J44" s="26">
        <f t="shared" si="2"/>
        <v>0.41889890432312699</v>
      </c>
      <c r="K44" s="15">
        <f t="shared" si="3"/>
        <v>2</v>
      </c>
      <c r="L44" s="1" t="str">
        <f t="shared" si="4"/>
        <v>1. Low</v>
      </c>
    </row>
    <row r="45" spans="1:12" x14ac:dyDescent="0.25">
      <c r="A45">
        <v>44</v>
      </c>
      <c r="B45" s="20" t="s">
        <v>9</v>
      </c>
      <c r="C45" s="22">
        <v>1.5991779495763492</v>
      </c>
      <c r="D45" s="24">
        <v>37378.702225761284</v>
      </c>
      <c r="E45" s="24">
        <v>394.63714471869713</v>
      </c>
      <c r="F45" s="24">
        <v>72420.786330839415</v>
      </c>
      <c r="G45" s="1">
        <v>44</v>
      </c>
      <c r="H45" s="1" t="str">
        <f t="shared" si="0"/>
        <v>Cardiology</v>
      </c>
      <c r="I45" s="25">
        <f t="shared" si="1"/>
        <v>35042.084105078131</v>
      </c>
      <c r="J45" s="26">
        <f t="shared" si="2"/>
        <v>0.48386776615481086</v>
      </c>
      <c r="K45" s="15">
        <f t="shared" si="3"/>
        <v>2</v>
      </c>
      <c r="L45" s="1" t="str">
        <f t="shared" si="4"/>
        <v>1. Low</v>
      </c>
    </row>
    <row r="46" spans="1:12" x14ac:dyDescent="0.25">
      <c r="A46">
        <v>45</v>
      </c>
      <c r="B46" s="20" t="s">
        <v>8</v>
      </c>
      <c r="C46" s="22">
        <v>2.3641317714632812</v>
      </c>
      <c r="D46" s="24">
        <v>37599.532889871247</v>
      </c>
      <c r="E46" s="24">
        <v>415.76910811796211</v>
      </c>
      <c r="F46" s="24">
        <v>63920.407851161319</v>
      </c>
      <c r="G46" s="1">
        <v>45</v>
      </c>
      <c r="H46" s="1" t="str">
        <f t="shared" si="0"/>
        <v>Neurosurgery</v>
      </c>
      <c r="I46" s="25">
        <f t="shared" si="1"/>
        <v>26320.874961290072</v>
      </c>
      <c r="J46" s="26">
        <f t="shared" si="2"/>
        <v>0.41177576686585343</v>
      </c>
      <c r="K46" s="15">
        <f t="shared" si="3"/>
        <v>2</v>
      </c>
      <c r="L46" s="1" t="str">
        <f t="shared" si="4"/>
        <v>1. Low</v>
      </c>
    </row>
    <row r="47" spans="1:12" x14ac:dyDescent="0.25">
      <c r="A47">
        <v>46</v>
      </c>
      <c r="B47" s="20" t="s">
        <v>8</v>
      </c>
      <c r="C47" s="22">
        <v>2.38049332384012</v>
      </c>
      <c r="D47" s="24">
        <v>39811.931704256596</v>
      </c>
      <c r="E47" s="24">
        <v>302.89627957687861</v>
      </c>
      <c r="F47" s="24">
        <v>84277.233891210795</v>
      </c>
      <c r="G47" s="1">
        <v>46</v>
      </c>
      <c r="H47" s="1" t="str">
        <f t="shared" si="0"/>
        <v>Neurosurgery</v>
      </c>
      <c r="I47" s="25">
        <f t="shared" si="1"/>
        <v>44465.302186954199</v>
      </c>
      <c r="J47" s="26">
        <f t="shared" si="2"/>
        <v>0.52760751787786719</v>
      </c>
      <c r="K47" s="15">
        <f t="shared" si="3"/>
        <v>2</v>
      </c>
      <c r="L47" s="1" t="str">
        <f t="shared" si="4"/>
        <v>1. Low</v>
      </c>
    </row>
    <row r="48" spans="1:12" x14ac:dyDescent="0.25">
      <c r="A48">
        <v>47</v>
      </c>
      <c r="B48" s="20" t="s">
        <v>9</v>
      </c>
      <c r="C48" s="22">
        <v>2.1716060226876799</v>
      </c>
      <c r="D48" s="24">
        <v>45570.066079097975</v>
      </c>
      <c r="E48" s="24">
        <v>403.14955436437373</v>
      </c>
      <c r="F48" s="24">
        <v>70407.732591478984</v>
      </c>
      <c r="G48" s="1">
        <v>47</v>
      </c>
      <c r="H48" s="1" t="str">
        <f t="shared" si="0"/>
        <v>Cardiology</v>
      </c>
      <c r="I48" s="25">
        <f t="shared" si="1"/>
        <v>24837.666512381009</v>
      </c>
      <c r="J48" s="26">
        <f t="shared" si="2"/>
        <v>0.35276901553547485</v>
      </c>
      <c r="K48" s="15">
        <f t="shared" si="3"/>
        <v>2</v>
      </c>
      <c r="L48" s="1" t="str">
        <f t="shared" si="4"/>
        <v>1. Low</v>
      </c>
    </row>
    <row r="49" spans="1:12" x14ac:dyDescent="0.25">
      <c r="A49">
        <v>48</v>
      </c>
      <c r="B49" s="20" t="s">
        <v>8</v>
      </c>
      <c r="C49" s="22">
        <v>3.0996225380985591</v>
      </c>
      <c r="D49" s="24">
        <v>40336.586827444662</v>
      </c>
      <c r="E49" s="24">
        <v>412.18949379721647</v>
      </c>
      <c r="F49" s="24">
        <v>61828.679773193173</v>
      </c>
      <c r="G49" s="1">
        <v>48</v>
      </c>
      <c r="H49" s="1" t="str">
        <f t="shared" si="0"/>
        <v>Neurosurgery</v>
      </c>
      <c r="I49" s="25">
        <f t="shared" si="1"/>
        <v>21492.092945748511</v>
      </c>
      <c r="J49" s="26">
        <f t="shared" si="2"/>
        <v>0.34760717881391279</v>
      </c>
      <c r="K49" s="15">
        <f t="shared" si="3"/>
        <v>3</v>
      </c>
      <c r="L49" s="1" t="str">
        <f t="shared" si="4"/>
        <v>1. Low</v>
      </c>
    </row>
    <row r="50" spans="1:12" x14ac:dyDescent="0.25">
      <c r="A50">
        <v>49</v>
      </c>
      <c r="B50" s="20" t="s">
        <v>9</v>
      </c>
      <c r="C50" s="22">
        <v>1.775436830028724</v>
      </c>
      <c r="D50" s="24">
        <v>38742.884864455213</v>
      </c>
      <c r="E50" s="24">
        <v>301.29173958906642</v>
      </c>
      <c r="F50" s="24">
        <v>74633.667262601914</v>
      </c>
      <c r="G50" s="1">
        <v>49</v>
      </c>
      <c r="H50" s="1" t="str">
        <f t="shared" si="0"/>
        <v>Cardiology</v>
      </c>
      <c r="I50" s="25">
        <f t="shared" si="1"/>
        <v>35890.782398146701</v>
      </c>
      <c r="J50" s="26">
        <f t="shared" si="2"/>
        <v>0.48089265494436134</v>
      </c>
      <c r="K50" s="15">
        <f t="shared" si="3"/>
        <v>2</v>
      </c>
      <c r="L50" s="1" t="str">
        <f t="shared" si="4"/>
        <v>1. Low</v>
      </c>
    </row>
    <row r="51" spans="1:12" x14ac:dyDescent="0.25">
      <c r="A51">
        <v>50</v>
      </c>
      <c r="B51" s="20" t="s">
        <v>8</v>
      </c>
      <c r="C51" s="22">
        <v>3.3637384004364197</v>
      </c>
      <c r="D51" s="24">
        <v>36027.931014072572</v>
      </c>
      <c r="E51" s="24">
        <v>378.5377985170125</v>
      </c>
      <c r="F51" s="24">
        <v>68854.682568809934</v>
      </c>
      <c r="G51" s="1">
        <v>50</v>
      </c>
      <c r="H51" s="1" t="str">
        <f t="shared" si="0"/>
        <v>Neurosurgery</v>
      </c>
      <c r="I51" s="25">
        <f t="shared" si="1"/>
        <v>32826.751554737362</v>
      </c>
      <c r="J51" s="26">
        <f t="shared" si="2"/>
        <v>0.47675409035444966</v>
      </c>
      <c r="K51" s="15">
        <f t="shared" si="3"/>
        <v>3</v>
      </c>
      <c r="L51" s="1" t="str">
        <f t="shared" si="4"/>
        <v>1. Low</v>
      </c>
    </row>
    <row r="52" spans="1:12" x14ac:dyDescent="0.25">
      <c r="A52">
        <v>51</v>
      </c>
      <c r="B52" s="20" t="s">
        <v>9</v>
      </c>
      <c r="C52" s="22">
        <v>1.6912344816578366</v>
      </c>
      <c r="D52" s="24">
        <v>36042.269660939222</v>
      </c>
      <c r="E52" s="24">
        <v>374.05833121481936</v>
      </c>
      <c r="F52" s="24">
        <v>84112.209901287453</v>
      </c>
      <c r="G52" s="1">
        <v>51</v>
      </c>
      <c r="H52" s="1" t="str">
        <f t="shared" si="0"/>
        <v>Cardiology</v>
      </c>
      <c r="I52" s="25">
        <f t="shared" si="1"/>
        <v>48069.940240348231</v>
      </c>
      <c r="J52" s="26">
        <f t="shared" si="2"/>
        <v>0.57149776824033316</v>
      </c>
      <c r="K52" s="15">
        <f t="shared" si="3"/>
        <v>2</v>
      </c>
      <c r="L52" s="1" t="str">
        <f t="shared" si="4"/>
        <v>1. Low</v>
      </c>
    </row>
    <row r="53" spans="1:12" x14ac:dyDescent="0.25">
      <c r="A53">
        <v>52</v>
      </c>
      <c r="B53" s="20" t="s">
        <v>8</v>
      </c>
      <c r="C53" s="22">
        <v>3.4847072268214974</v>
      </c>
      <c r="D53" s="24">
        <v>39776.537838085904</v>
      </c>
      <c r="E53" s="24">
        <v>399.59783061259793</v>
      </c>
      <c r="F53" s="24">
        <v>57094.876134243401</v>
      </c>
      <c r="G53" s="1">
        <v>52</v>
      </c>
      <c r="H53" s="1" t="str">
        <f t="shared" si="0"/>
        <v>Neurosurgery</v>
      </c>
      <c r="I53" s="25">
        <f t="shared" si="1"/>
        <v>17318.338296157497</v>
      </c>
      <c r="J53" s="26">
        <f t="shared" si="2"/>
        <v>0.3033256128875389</v>
      </c>
      <c r="K53" s="15">
        <f t="shared" si="3"/>
        <v>3</v>
      </c>
      <c r="L53" s="1" t="str">
        <f t="shared" si="4"/>
        <v>1. Low</v>
      </c>
    </row>
    <row r="54" spans="1:12" x14ac:dyDescent="0.25">
      <c r="A54">
        <v>53</v>
      </c>
      <c r="B54" s="20" t="s">
        <v>9</v>
      </c>
      <c r="C54" s="22">
        <v>2.2272526249203151</v>
      </c>
      <c r="D54" s="24">
        <v>43704.425617097753</v>
      </c>
      <c r="E54" s="24">
        <v>401.07293547082776</v>
      </c>
      <c r="F54" s="24">
        <v>61845.810752487705</v>
      </c>
      <c r="G54" s="1">
        <v>53</v>
      </c>
      <c r="H54" s="1" t="str">
        <f t="shared" si="0"/>
        <v>Cardiology</v>
      </c>
      <c r="I54" s="25">
        <f t="shared" si="1"/>
        <v>18141.385135389952</v>
      </c>
      <c r="J54" s="26">
        <f t="shared" si="2"/>
        <v>0.29333248145122309</v>
      </c>
      <c r="K54" s="15">
        <f t="shared" si="3"/>
        <v>2</v>
      </c>
      <c r="L54" s="1" t="str">
        <f t="shared" si="4"/>
        <v>1. Low</v>
      </c>
    </row>
    <row r="55" spans="1:12" x14ac:dyDescent="0.25">
      <c r="A55">
        <v>54</v>
      </c>
      <c r="B55" s="20" t="s">
        <v>8</v>
      </c>
      <c r="C55" s="22">
        <v>3.7651756701158399</v>
      </c>
      <c r="D55" s="24">
        <v>37509.466203801567</v>
      </c>
      <c r="E55" s="24">
        <v>378.10242469356092</v>
      </c>
      <c r="F55" s="24">
        <v>84886.099820299511</v>
      </c>
      <c r="G55" s="1">
        <v>54</v>
      </c>
      <c r="H55" s="1" t="str">
        <f t="shared" si="0"/>
        <v>Neurosurgery</v>
      </c>
      <c r="I55" s="25">
        <f t="shared" si="1"/>
        <v>47376.633616497944</v>
      </c>
      <c r="J55" s="26">
        <f t="shared" si="2"/>
        <v>0.55812004223061717</v>
      </c>
      <c r="K55" s="15">
        <f t="shared" si="3"/>
        <v>4</v>
      </c>
      <c r="L55" s="1" t="str">
        <f t="shared" si="4"/>
        <v>2. Medium</v>
      </c>
    </row>
    <row r="56" spans="1:12" x14ac:dyDescent="0.25">
      <c r="A56">
        <v>55</v>
      </c>
      <c r="B56" s="20" t="s">
        <v>8</v>
      </c>
      <c r="C56" s="22">
        <v>3.4592708291678069</v>
      </c>
      <c r="D56" s="24">
        <v>38813.174034987853</v>
      </c>
      <c r="E56" s="24">
        <v>407.7584711837149</v>
      </c>
      <c r="F56" s="24">
        <v>72274.015492288992</v>
      </c>
      <c r="G56" s="1">
        <v>55</v>
      </c>
      <c r="H56" s="1" t="str">
        <f t="shared" si="0"/>
        <v>Neurosurgery</v>
      </c>
      <c r="I56" s="25">
        <f t="shared" si="1"/>
        <v>33460.84145730114</v>
      </c>
      <c r="J56" s="26">
        <f t="shared" si="2"/>
        <v>0.4629719440574202</v>
      </c>
      <c r="K56" s="15">
        <f t="shared" si="3"/>
        <v>3</v>
      </c>
      <c r="L56" s="1" t="str">
        <f t="shared" si="4"/>
        <v>1. Low</v>
      </c>
    </row>
    <row r="57" spans="1:12" x14ac:dyDescent="0.25">
      <c r="A57">
        <v>56</v>
      </c>
      <c r="B57" s="20" t="s">
        <v>8</v>
      </c>
      <c r="C57" s="22">
        <v>3.7242251219315756</v>
      </c>
      <c r="D57" s="24">
        <v>33439.015676998577</v>
      </c>
      <c r="E57" s="24">
        <v>320.48645985681111</v>
      </c>
      <c r="F57" s="24">
        <v>86661.670318193617</v>
      </c>
      <c r="G57" s="1">
        <v>56</v>
      </c>
      <c r="H57" s="1" t="str">
        <f t="shared" si="0"/>
        <v>Neurosurgery</v>
      </c>
      <c r="I57" s="25">
        <f t="shared" si="1"/>
        <v>53222.65464119504</v>
      </c>
      <c r="J57" s="26">
        <f t="shared" si="2"/>
        <v>0.61414295900112092</v>
      </c>
      <c r="K57" s="15">
        <f t="shared" si="3"/>
        <v>4</v>
      </c>
      <c r="L57" s="1" t="str">
        <f t="shared" si="4"/>
        <v>2. Medium</v>
      </c>
    </row>
    <row r="58" spans="1:12" x14ac:dyDescent="0.25">
      <c r="A58">
        <v>57</v>
      </c>
      <c r="B58" s="20" t="s">
        <v>8</v>
      </c>
      <c r="C58" s="22">
        <v>3.7879463515605329</v>
      </c>
      <c r="D58" s="24">
        <v>41022.100009047906</v>
      </c>
      <c r="E58" s="24">
        <v>415.42503649633903</v>
      </c>
      <c r="F58" s="24">
        <v>70559.485633708682</v>
      </c>
      <c r="G58" s="1">
        <v>57</v>
      </c>
      <c r="H58" s="1" t="str">
        <f t="shared" si="0"/>
        <v>Neurosurgery</v>
      </c>
      <c r="I58" s="25">
        <f t="shared" si="1"/>
        <v>29537.385624660776</v>
      </c>
      <c r="J58" s="26">
        <f t="shared" si="2"/>
        <v>0.41861679346695457</v>
      </c>
      <c r="K58" s="15">
        <f t="shared" si="3"/>
        <v>4</v>
      </c>
      <c r="L58" s="1" t="str">
        <f t="shared" si="4"/>
        <v>2. Medium</v>
      </c>
    </row>
    <row r="59" spans="1:12" x14ac:dyDescent="0.25">
      <c r="A59">
        <v>58</v>
      </c>
      <c r="B59" s="20" t="s">
        <v>9</v>
      </c>
      <c r="C59" s="22">
        <v>2.0425136052601527</v>
      </c>
      <c r="D59" s="24">
        <v>31420.889566827082</v>
      </c>
      <c r="E59" s="24">
        <v>337.98005774645196</v>
      </c>
      <c r="F59" s="24">
        <v>71236.380340182164</v>
      </c>
      <c r="G59" s="1">
        <v>58</v>
      </c>
      <c r="H59" s="1" t="str">
        <f t="shared" si="0"/>
        <v>Cardiology</v>
      </c>
      <c r="I59" s="25">
        <f t="shared" si="1"/>
        <v>39815.490773355079</v>
      </c>
      <c r="J59" s="26">
        <f t="shared" si="2"/>
        <v>0.55892074503533462</v>
      </c>
      <c r="K59" s="15">
        <f t="shared" si="3"/>
        <v>2</v>
      </c>
      <c r="L59" s="1" t="str">
        <f t="shared" si="4"/>
        <v>1. Low</v>
      </c>
    </row>
    <row r="60" spans="1:12" x14ac:dyDescent="0.25">
      <c r="A60">
        <v>59</v>
      </c>
      <c r="B60" s="20" t="s">
        <v>8</v>
      </c>
      <c r="C60" s="22">
        <v>2.6846870151011508</v>
      </c>
      <c r="D60" s="24">
        <v>40814.610605113325</v>
      </c>
      <c r="E60" s="24">
        <v>405.89223266413063</v>
      </c>
      <c r="F60" s="24">
        <v>65380.879583764014</v>
      </c>
      <c r="G60" s="1">
        <v>59</v>
      </c>
      <c r="H60" s="1" t="str">
        <f t="shared" si="0"/>
        <v>Neurosurgery</v>
      </c>
      <c r="I60" s="25">
        <f t="shared" si="1"/>
        <v>24566.268978650689</v>
      </c>
      <c r="J60" s="26">
        <f t="shared" si="2"/>
        <v>0.37574087615595819</v>
      </c>
      <c r="K60" s="15">
        <f t="shared" si="3"/>
        <v>3</v>
      </c>
      <c r="L60" s="1" t="str">
        <f t="shared" si="4"/>
        <v>1. Low</v>
      </c>
    </row>
    <row r="61" spans="1:12" x14ac:dyDescent="0.25">
      <c r="A61">
        <v>60</v>
      </c>
      <c r="B61" s="20" t="s">
        <v>9</v>
      </c>
      <c r="C61" s="22">
        <v>1.6344732176702628</v>
      </c>
      <c r="D61" s="24">
        <v>36581.66433762505</v>
      </c>
      <c r="E61" s="24">
        <v>337.80636664072057</v>
      </c>
      <c r="F61" s="24">
        <v>77095.518124449256</v>
      </c>
      <c r="G61" s="1">
        <v>60</v>
      </c>
      <c r="H61" s="1" t="str">
        <f t="shared" si="0"/>
        <v>Cardiology</v>
      </c>
      <c r="I61" s="25">
        <f t="shared" si="1"/>
        <v>40513.853786824206</v>
      </c>
      <c r="J61" s="26">
        <f t="shared" si="2"/>
        <v>0.52550206253787501</v>
      </c>
      <c r="K61" s="15">
        <f t="shared" si="3"/>
        <v>2</v>
      </c>
      <c r="L61" s="1" t="str">
        <f t="shared" si="4"/>
        <v>1. Low</v>
      </c>
    </row>
    <row r="62" spans="1:12" x14ac:dyDescent="0.25">
      <c r="A62">
        <v>61</v>
      </c>
      <c r="B62" s="20" t="s">
        <v>9</v>
      </c>
      <c r="C62" s="22">
        <v>1.8357394711767272</v>
      </c>
      <c r="D62" s="24">
        <v>46980.540260632391</v>
      </c>
      <c r="E62" s="24">
        <v>381.54151816406375</v>
      </c>
      <c r="F62" s="24">
        <v>56534.889920338574</v>
      </c>
      <c r="G62" s="1">
        <v>61</v>
      </c>
      <c r="H62" s="1" t="str">
        <f t="shared" si="0"/>
        <v>Cardiology</v>
      </c>
      <c r="I62" s="25">
        <f t="shared" si="1"/>
        <v>9554.3496597061821</v>
      </c>
      <c r="J62" s="26">
        <f t="shared" si="2"/>
        <v>0.1689991733099489</v>
      </c>
      <c r="K62" s="15">
        <f t="shared" si="3"/>
        <v>2</v>
      </c>
      <c r="L62" s="1" t="str">
        <f t="shared" si="4"/>
        <v>1. Low</v>
      </c>
    </row>
    <row r="63" spans="1:12" x14ac:dyDescent="0.25">
      <c r="A63">
        <v>62</v>
      </c>
      <c r="B63" s="20" t="s">
        <v>8</v>
      </c>
      <c r="C63" s="22">
        <v>2.7288666029572259</v>
      </c>
      <c r="D63" s="24">
        <v>38290.776144013573</v>
      </c>
      <c r="E63" s="24">
        <v>403.83396808497156</v>
      </c>
      <c r="F63" s="24">
        <v>59523.56168373015</v>
      </c>
      <c r="G63" s="1">
        <v>62</v>
      </c>
      <c r="H63" s="1" t="str">
        <f t="shared" si="0"/>
        <v>Neurosurgery</v>
      </c>
      <c r="I63" s="25">
        <f t="shared" si="1"/>
        <v>21232.785539716577</v>
      </c>
      <c r="J63" s="26">
        <f t="shared" si="2"/>
        <v>0.35671228231492458</v>
      </c>
      <c r="K63" s="15">
        <f t="shared" si="3"/>
        <v>3</v>
      </c>
      <c r="L63" s="1" t="str">
        <f t="shared" si="4"/>
        <v>1. Low</v>
      </c>
    </row>
    <row r="64" spans="1:12" x14ac:dyDescent="0.25">
      <c r="A64">
        <v>63</v>
      </c>
      <c r="B64" s="20" t="s">
        <v>8</v>
      </c>
      <c r="C64" s="22">
        <v>3.4953982260233705</v>
      </c>
      <c r="D64" s="24">
        <v>36555.640466182354</v>
      </c>
      <c r="E64" s="24">
        <v>366.07153930747165</v>
      </c>
      <c r="F64" s="24">
        <v>64290.787591606655</v>
      </c>
      <c r="G64" s="1">
        <v>63</v>
      </c>
      <c r="H64" s="1" t="str">
        <f t="shared" si="0"/>
        <v>Neurosurgery</v>
      </c>
      <c r="I64" s="25">
        <f t="shared" si="1"/>
        <v>27735.147125424301</v>
      </c>
      <c r="J64" s="26">
        <f t="shared" si="2"/>
        <v>0.43140157656188372</v>
      </c>
      <c r="K64" s="15">
        <f t="shared" si="3"/>
        <v>3</v>
      </c>
      <c r="L64" s="1" t="str">
        <f t="shared" si="4"/>
        <v>1. Low</v>
      </c>
    </row>
    <row r="65" spans="1:12" x14ac:dyDescent="0.25">
      <c r="A65">
        <v>64</v>
      </c>
      <c r="B65" s="20" t="s">
        <v>8</v>
      </c>
      <c r="C65" s="22">
        <v>3.6382815787501568</v>
      </c>
      <c r="D65" s="24">
        <v>35881.203863484567</v>
      </c>
      <c r="E65" s="24">
        <v>386.89880694261274</v>
      </c>
      <c r="F65" s="24">
        <v>59005.919426022192</v>
      </c>
      <c r="G65" s="1">
        <v>64</v>
      </c>
      <c r="H65" s="1" t="str">
        <f t="shared" si="0"/>
        <v>Neurosurgery</v>
      </c>
      <c r="I65" s="25">
        <f t="shared" si="1"/>
        <v>23124.715562537625</v>
      </c>
      <c r="J65" s="26">
        <f t="shared" si="2"/>
        <v>0.391905012030698</v>
      </c>
      <c r="K65" s="15">
        <f t="shared" si="3"/>
        <v>4</v>
      </c>
      <c r="L65" s="1" t="str">
        <f t="shared" si="4"/>
        <v>2. Medium</v>
      </c>
    </row>
    <row r="66" spans="1:12" x14ac:dyDescent="0.25">
      <c r="A66">
        <v>65</v>
      </c>
      <c r="B66" s="20" t="s">
        <v>9</v>
      </c>
      <c r="C66" s="22">
        <v>2.0537340872753607</v>
      </c>
      <c r="D66" s="24">
        <v>46160.514217905715</v>
      </c>
      <c r="E66" s="24">
        <v>359.80971422583661</v>
      </c>
      <c r="F66" s="24">
        <v>74679.169186674117</v>
      </c>
      <c r="G66" s="1">
        <v>65</v>
      </c>
      <c r="H66" s="1" t="str">
        <f t="shared" si="0"/>
        <v>Cardiology</v>
      </c>
      <c r="I66" s="25">
        <f t="shared" si="1"/>
        <v>28518.654968768402</v>
      </c>
      <c r="J66" s="26">
        <f t="shared" si="2"/>
        <v>0.38188232782130793</v>
      </c>
      <c r="K66" s="15">
        <f t="shared" si="3"/>
        <v>2</v>
      </c>
      <c r="L66" s="1" t="str">
        <f t="shared" si="4"/>
        <v>1. Low</v>
      </c>
    </row>
    <row r="67" spans="1:12" x14ac:dyDescent="0.25">
      <c r="A67">
        <v>66</v>
      </c>
      <c r="B67" s="20" t="s">
        <v>8</v>
      </c>
      <c r="C67" s="22">
        <v>3.3813739101029285</v>
      </c>
      <c r="D67" s="24">
        <v>42844.3830329333</v>
      </c>
      <c r="E67" s="24">
        <v>367.09757271442959</v>
      </c>
      <c r="F67" s="24">
        <v>59582.117633285161</v>
      </c>
      <c r="G67" s="1">
        <v>66</v>
      </c>
      <c r="H67" s="1" t="str">
        <f t="shared" ref="H67:H101" si="5">IF(B67="A","Neurosurgery",IF(AND(B67="B"),"Cardiology","Unknown"))</f>
        <v>Neurosurgery</v>
      </c>
      <c r="I67" s="25">
        <f t="shared" ref="I67:I101" si="6">F67-D67</f>
        <v>16737.734600351861</v>
      </c>
      <c r="J67" s="26">
        <f t="shared" ref="J67:J101" si="7">I67/F67</f>
        <v>0.28091875994352766</v>
      </c>
      <c r="K67" s="15">
        <f t="shared" ref="K67:K101" si="8">ROUND(C67,0)</f>
        <v>3</v>
      </c>
      <c r="L67" s="1" t="str">
        <f t="shared" ref="L67:L101" si="9">IF(AND(K67&gt;=0,K67&lt;=3),"1. Low",IF(AND(K67&gt;=4,K67&lt;=7),"2. Medium",IF(AND(K67&gt;=8,K67&lt;=30),"3. High",IF(AND(K67&gt;=31),"4. Very High","5. Unknown"))))</f>
        <v>1. Low</v>
      </c>
    </row>
    <row r="68" spans="1:12" x14ac:dyDescent="0.25">
      <c r="A68">
        <v>67</v>
      </c>
      <c r="B68" s="20" t="s">
        <v>8</v>
      </c>
      <c r="C68" s="22">
        <v>3.6732830428597913</v>
      </c>
      <c r="D68" s="24">
        <v>41106.652916281455</v>
      </c>
      <c r="E68" s="24">
        <v>378.16488860744579</v>
      </c>
      <c r="F68" s="24">
        <v>59635.511252619232</v>
      </c>
      <c r="G68" s="1">
        <v>67</v>
      </c>
      <c r="H68" s="1" t="str">
        <f t="shared" si="5"/>
        <v>Neurosurgery</v>
      </c>
      <c r="I68" s="25">
        <f t="shared" si="6"/>
        <v>18528.858336337777</v>
      </c>
      <c r="J68" s="26">
        <f t="shared" si="7"/>
        <v>0.31070176053071025</v>
      </c>
      <c r="K68" s="15">
        <f t="shared" si="8"/>
        <v>4</v>
      </c>
      <c r="L68" s="1" t="str">
        <f t="shared" si="9"/>
        <v>2. Medium</v>
      </c>
    </row>
    <row r="69" spans="1:12" x14ac:dyDescent="0.25">
      <c r="A69">
        <v>68</v>
      </c>
      <c r="B69" s="20" t="s">
        <v>9</v>
      </c>
      <c r="C69" s="22">
        <v>2.1699858318010659</v>
      </c>
      <c r="D69" s="24">
        <v>30391.567417637751</v>
      </c>
      <c r="E69" s="24">
        <v>328.0089641629325</v>
      </c>
      <c r="F69" s="24">
        <v>68425.162684678668</v>
      </c>
      <c r="G69" s="1">
        <v>68</v>
      </c>
      <c r="H69" s="1" t="str">
        <f>IF(B69="A","Neurosurgery",IF(AND(B69="B"),"Cardiology","Unknown"))</f>
        <v>Cardiology</v>
      </c>
      <c r="I69" s="25">
        <f t="shared" si="6"/>
        <v>38033.595267040917</v>
      </c>
      <c r="J69" s="26">
        <f t="shared" si="7"/>
        <v>0.55584223368689423</v>
      </c>
      <c r="K69" s="15">
        <f t="shared" si="8"/>
        <v>2</v>
      </c>
      <c r="L69" s="1" t="str">
        <f t="shared" si="9"/>
        <v>1. Low</v>
      </c>
    </row>
    <row r="70" spans="1:12" x14ac:dyDescent="0.25">
      <c r="A70">
        <v>69</v>
      </c>
      <c r="B70" s="20" t="s">
        <v>8</v>
      </c>
      <c r="C70" s="22">
        <v>2.912351811933668</v>
      </c>
      <c r="D70" s="24">
        <v>30339.808217352904</v>
      </c>
      <c r="E70" s="24">
        <v>362.2875537754698</v>
      </c>
      <c r="F70" s="24">
        <v>80599.91712924937</v>
      </c>
      <c r="G70" s="1">
        <v>69</v>
      </c>
      <c r="H70" s="1" t="str">
        <f t="shared" si="5"/>
        <v>Neurosurgery</v>
      </c>
      <c r="I70" s="25">
        <f t="shared" si="6"/>
        <v>50260.108911896466</v>
      </c>
      <c r="J70" s="26">
        <f t="shared" si="7"/>
        <v>0.62357519340001011</v>
      </c>
      <c r="K70" s="15">
        <f t="shared" si="8"/>
        <v>3</v>
      </c>
      <c r="L70" s="1" t="str">
        <f t="shared" si="9"/>
        <v>1. Low</v>
      </c>
    </row>
    <row r="71" spans="1:12" x14ac:dyDescent="0.25">
      <c r="A71">
        <v>70</v>
      </c>
      <c r="B71" s="20" t="s">
        <v>9</v>
      </c>
      <c r="C71" s="22">
        <v>2.1188931985150781</v>
      </c>
      <c r="D71" s="24">
        <v>33641.478285244986</v>
      </c>
      <c r="E71" s="24">
        <v>350.21476658820086</v>
      </c>
      <c r="F71" s="24">
        <v>83537.751844632789</v>
      </c>
      <c r="G71" s="1">
        <v>70</v>
      </c>
      <c r="H71" s="1" t="str">
        <f t="shared" si="5"/>
        <v>Cardiology</v>
      </c>
      <c r="I71" s="25">
        <f t="shared" si="6"/>
        <v>49896.273559387802</v>
      </c>
      <c r="J71" s="26">
        <f t="shared" si="7"/>
        <v>0.59729011683468691</v>
      </c>
      <c r="K71" s="15">
        <f t="shared" si="8"/>
        <v>2</v>
      </c>
      <c r="L71" s="1" t="str">
        <f t="shared" si="9"/>
        <v>1. Low</v>
      </c>
    </row>
    <row r="72" spans="1:12" x14ac:dyDescent="0.25">
      <c r="A72">
        <v>71</v>
      </c>
      <c r="B72" s="20" t="s">
        <v>8</v>
      </c>
      <c r="C72" s="22">
        <v>2.6805926315386315</v>
      </c>
      <c r="D72" s="24">
        <v>38468.329928990192</v>
      </c>
      <c r="E72" s="24">
        <v>405.46312097513021</v>
      </c>
      <c r="F72" s="24">
        <v>70229.519445597805</v>
      </c>
      <c r="G72" s="1">
        <v>71</v>
      </c>
      <c r="H72" s="1" t="str">
        <f t="shared" si="5"/>
        <v>Neurosurgery</v>
      </c>
      <c r="I72" s="25">
        <f t="shared" si="6"/>
        <v>31761.189516607614</v>
      </c>
      <c r="J72" s="26">
        <f t="shared" si="7"/>
        <v>0.45224842441376695</v>
      </c>
      <c r="K72" s="15">
        <f t="shared" si="8"/>
        <v>3</v>
      </c>
      <c r="L72" s="1" t="str">
        <f t="shared" si="9"/>
        <v>1. Low</v>
      </c>
    </row>
    <row r="73" spans="1:12" x14ac:dyDescent="0.25">
      <c r="A73">
        <v>72</v>
      </c>
      <c r="B73" s="20" t="s">
        <v>9</v>
      </c>
      <c r="C73" s="22">
        <v>2.1586660361798642</v>
      </c>
      <c r="D73" s="24">
        <v>34017.390510980418</v>
      </c>
      <c r="E73" s="24">
        <v>307.52404307587778</v>
      </c>
      <c r="F73" s="24">
        <v>89002.519498996626</v>
      </c>
      <c r="G73" s="1">
        <v>72</v>
      </c>
      <c r="H73" s="1" t="str">
        <f t="shared" si="5"/>
        <v>Cardiology</v>
      </c>
      <c r="I73" s="25">
        <f t="shared" si="6"/>
        <v>54985.128988016208</v>
      </c>
      <c r="J73" s="26">
        <f t="shared" si="7"/>
        <v>0.61779294898091153</v>
      </c>
      <c r="K73" s="15">
        <f t="shared" si="8"/>
        <v>2</v>
      </c>
      <c r="L73" s="1" t="str">
        <f t="shared" si="9"/>
        <v>1. Low</v>
      </c>
    </row>
    <row r="74" spans="1:12" x14ac:dyDescent="0.25">
      <c r="A74">
        <v>73</v>
      </c>
      <c r="B74" s="20" t="s">
        <v>9</v>
      </c>
      <c r="C74" s="22">
        <v>1.9539201096731871</v>
      </c>
      <c r="D74" s="24">
        <v>43661.632642745783</v>
      </c>
      <c r="E74" s="24">
        <v>372.48024394308305</v>
      </c>
      <c r="F74" s="24">
        <v>73374.905748869045</v>
      </c>
      <c r="G74" s="1">
        <v>73</v>
      </c>
      <c r="H74" s="1" t="str">
        <f t="shared" si="5"/>
        <v>Cardiology</v>
      </c>
      <c r="I74" s="25">
        <f t="shared" si="6"/>
        <v>29713.273106123263</v>
      </c>
      <c r="J74" s="26">
        <f t="shared" si="7"/>
        <v>0.40495143132202582</v>
      </c>
      <c r="K74" s="15">
        <f t="shared" si="8"/>
        <v>2</v>
      </c>
      <c r="L74" s="1" t="str">
        <f t="shared" si="9"/>
        <v>1. Low</v>
      </c>
    </row>
    <row r="75" spans="1:12" x14ac:dyDescent="0.25">
      <c r="A75">
        <v>74</v>
      </c>
      <c r="B75" s="20" t="s">
        <v>9</v>
      </c>
      <c r="C75" s="22">
        <v>1.5711517491979283</v>
      </c>
      <c r="D75" s="24">
        <v>38455.716899984676</v>
      </c>
      <c r="E75" s="24">
        <v>331.27501308593969</v>
      </c>
      <c r="F75" s="24">
        <v>65652.263938599033</v>
      </c>
      <c r="G75" s="1">
        <v>74</v>
      </c>
      <c r="H75" s="1" t="str">
        <f t="shared" si="5"/>
        <v>Cardiology</v>
      </c>
      <c r="I75" s="25">
        <f t="shared" si="6"/>
        <v>27196.547038614357</v>
      </c>
      <c r="J75" s="26">
        <f t="shared" si="7"/>
        <v>0.41425147294310821</v>
      </c>
      <c r="K75" s="15">
        <f t="shared" si="8"/>
        <v>2</v>
      </c>
      <c r="L75" s="1" t="str">
        <f t="shared" si="9"/>
        <v>1. Low</v>
      </c>
    </row>
    <row r="76" spans="1:12" x14ac:dyDescent="0.25">
      <c r="A76">
        <v>75</v>
      </c>
      <c r="B76" s="20" t="s">
        <v>8</v>
      </c>
      <c r="C76" s="22">
        <v>2.5747487654499217</v>
      </c>
      <c r="D76" s="24">
        <v>39806.409733690372</v>
      </c>
      <c r="E76" s="24">
        <v>382.7937442492896</v>
      </c>
      <c r="F76" s="24">
        <v>81578.695358130208</v>
      </c>
      <c r="G76" s="1">
        <v>75</v>
      </c>
      <c r="H76" s="1" t="str">
        <f t="shared" si="5"/>
        <v>Neurosurgery</v>
      </c>
      <c r="I76" s="25">
        <f t="shared" si="6"/>
        <v>41772.285624439835</v>
      </c>
      <c r="J76" s="26">
        <f t="shared" si="7"/>
        <v>0.51204895397088224</v>
      </c>
      <c r="K76" s="15">
        <f t="shared" si="8"/>
        <v>3</v>
      </c>
      <c r="L76" s="1" t="str">
        <f t="shared" si="9"/>
        <v>1. Low</v>
      </c>
    </row>
    <row r="77" spans="1:12" x14ac:dyDescent="0.25">
      <c r="A77">
        <v>76</v>
      </c>
      <c r="B77" s="20" t="s">
        <v>8</v>
      </c>
      <c r="C77" s="22">
        <v>2.3555379510924057</v>
      </c>
      <c r="D77" s="24">
        <v>35823.039768493203</v>
      </c>
      <c r="E77" s="24">
        <v>375.18358703153609</v>
      </c>
      <c r="F77" s="24">
        <v>71505.945200494752</v>
      </c>
      <c r="G77" s="1">
        <v>76</v>
      </c>
      <c r="H77" s="1" t="str">
        <f t="shared" si="5"/>
        <v>Neurosurgery</v>
      </c>
      <c r="I77" s="25">
        <f t="shared" si="6"/>
        <v>35682.905432001549</v>
      </c>
      <c r="J77" s="26">
        <f t="shared" si="7"/>
        <v>0.49902012108154969</v>
      </c>
      <c r="K77" s="15">
        <f t="shared" si="8"/>
        <v>2</v>
      </c>
      <c r="L77" s="1" t="str">
        <f t="shared" si="9"/>
        <v>1. Low</v>
      </c>
    </row>
    <row r="78" spans="1:12" x14ac:dyDescent="0.25">
      <c r="A78">
        <v>77</v>
      </c>
      <c r="B78" s="20" t="s">
        <v>8</v>
      </c>
      <c r="C78" s="22">
        <v>3.3551327968801159</v>
      </c>
      <c r="D78" s="24">
        <v>33078.285327353864</v>
      </c>
      <c r="E78" s="24">
        <v>302.18101215546989</v>
      </c>
      <c r="F78" s="24">
        <v>79867.483706863452</v>
      </c>
      <c r="G78" s="1">
        <v>77</v>
      </c>
      <c r="H78" s="1" t="str">
        <f t="shared" si="5"/>
        <v>Neurosurgery</v>
      </c>
      <c r="I78" s="25">
        <f t="shared" si="6"/>
        <v>46789.198379509588</v>
      </c>
      <c r="J78" s="26">
        <f t="shared" si="7"/>
        <v>0.58583538892046916</v>
      </c>
      <c r="K78" s="15">
        <f t="shared" si="8"/>
        <v>3</v>
      </c>
      <c r="L78" s="1" t="str">
        <f t="shared" si="9"/>
        <v>1. Low</v>
      </c>
    </row>
    <row r="79" spans="1:12" x14ac:dyDescent="0.25">
      <c r="A79">
        <v>78</v>
      </c>
      <c r="B79" s="20" t="s">
        <v>8</v>
      </c>
      <c r="C79" s="22">
        <v>2.8580152644903287</v>
      </c>
      <c r="D79" s="24">
        <v>44695.008898136315</v>
      </c>
      <c r="E79" s="24">
        <v>409.5529311769929</v>
      </c>
      <c r="F79" s="24">
        <v>58010.02697062659</v>
      </c>
      <c r="G79" s="1">
        <v>78</v>
      </c>
      <c r="H79" s="1" t="str">
        <f t="shared" si="5"/>
        <v>Neurosurgery</v>
      </c>
      <c r="I79" s="25">
        <f t="shared" si="6"/>
        <v>13315.018072490275</v>
      </c>
      <c r="J79" s="26">
        <f t="shared" si="7"/>
        <v>0.22952959630983005</v>
      </c>
      <c r="K79" s="15">
        <f t="shared" si="8"/>
        <v>3</v>
      </c>
      <c r="L79" s="1" t="str">
        <f t="shared" si="9"/>
        <v>1. Low</v>
      </c>
    </row>
    <row r="80" spans="1:12" x14ac:dyDescent="0.25">
      <c r="A80">
        <v>79</v>
      </c>
      <c r="B80" s="20" t="s">
        <v>9</v>
      </c>
      <c r="C80" s="22">
        <v>1.8474599333300303</v>
      </c>
      <c r="D80" s="24">
        <v>39306.085083475264</v>
      </c>
      <c r="E80" s="24">
        <v>383.78159140002168</v>
      </c>
      <c r="F80" s="24">
        <v>62381.866988628542</v>
      </c>
      <c r="G80" s="1">
        <v>79</v>
      </c>
      <c r="H80" s="1" t="str">
        <f t="shared" si="5"/>
        <v>Cardiology</v>
      </c>
      <c r="I80" s="25">
        <f t="shared" si="6"/>
        <v>23075.781905153279</v>
      </c>
      <c r="J80" s="26">
        <f t="shared" si="7"/>
        <v>0.36991169099443133</v>
      </c>
      <c r="K80" s="15">
        <f t="shared" si="8"/>
        <v>2</v>
      </c>
      <c r="L80" s="1" t="str">
        <f t="shared" si="9"/>
        <v>1. Low</v>
      </c>
    </row>
    <row r="81" spans="1:12" x14ac:dyDescent="0.25">
      <c r="A81">
        <v>80</v>
      </c>
      <c r="B81" s="20" t="s">
        <v>9</v>
      </c>
      <c r="C81" s="22">
        <v>1.8837319706064681</v>
      </c>
      <c r="D81" s="24">
        <v>35210.40098966669</v>
      </c>
      <c r="E81" s="24">
        <v>321.31763726785653</v>
      </c>
      <c r="F81" s="24">
        <v>89878.654985435802</v>
      </c>
      <c r="G81" s="1">
        <v>80</v>
      </c>
      <c r="H81" s="1" t="str">
        <f t="shared" si="5"/>
        <v>Cardiology</v>
      </c>
      <c r="I81" s="25">
        <f t="shared" si="6"/>
        <v>54668.253995769111</v>
      </c>
      <c r="J81" s="26">
        <f t="shared" si="7"/>
        <v>0.60824512788523277</v>
      </c>
      <c r="K81" s="15">
        <f t="shared" si="8"/>
        <v>2</v>
      </c>
      <c r="L81" s="1" t="str">
        <f t="shared" si="9"/>
        <v>1. Low</v>
      </c>
    </row>
    <row r="82" spans="1:12" x14ac:dyDescent="0.25">
      <c r="A82">
        <v>81</v>
      </c>
      <c r="B82" s="20" t="s">
        <v>8</v>
      </c>
      <c r="C82" s="22">
        <v>2.4064186532864742</v>
      </c>
      <c r="D82" s="24">
        <v>43125.916527066162</v>
      </c>
      <c r="E82" s="24">
        <v>387.33841061445173</v>
      </c>
      <c r="F82" s="24">
        <v>70292.165081523461</v>
      </c>
      <c r="G82" s="1">
        <v>81</v>
      </c>
      <c r="H82" s="1" t="str">
        <f t="shared" si="5"/>
        <v>Neurosurgery</v>
      </c>
      <c r="I82" s="25">
        <f t="shared" si="6"/>
        <v>27166.248554457299</v>
      </c>
      <c r="J82" s="26">
        <f t="shared" si="7"/>
        <v>0.38647619578868314</v>
      </c>
      <c r="K82" s="15">
        <f t="shared" si="8"/>
        <v>2</v>
      </c>
      <c r="L82" s="1" t="str">
        <f t="shared" si="9"/>
        <v>1. Low</v>
      </c>
    </row>
    <row r="83" spans="1:12" x14ac:dyDescent="0.25">
      <c r="A83">
        <v>82</v>
      </c>
      <c r="B83" s="20" t="s">
        <v>9</v>
      </c>
      <c r="C83" s="22">
        <v>1.8529130154396993</v>
      </c>
      <c r="D83" s="24">
        <v>39784.076580493675</v>
      </c>
      <c r="E83" s="24">
        <v>404.99347961124613</v>
      </c>
      <c r="F83" s="24">
        <v>56195.160674401151</v>
      </c>
      <c r="G83" s="1">
        <v>82</v>
      </c>
      <c r="H83" s="1" t="str">
        <f t="shared" si="5"/>
        <v>Cardiology</v>
      </c>
      <c r="I83" s="25">
        <f t="shared" si="6"/>
        <v>16411.084093907477</v>
      </c>
      <c r="J83" s="26">
        <f t="shared" si="7"/>
        <v>0.29203731952995904</v>
      </c>
      <c r="K83" s="15">
        <f t="shared" si="8"/>
        <v>2</v>
      </c>
      <c r="L83" s="1" t="str">
        <f t="shared" si="9"/>
        <v>1. Low</v>
      </c>
    </row>
    <row r="84" spans="1:12" x14ac:dyDescent="0.25">
      <c r="A84">
        <v>83</v>
      </c>
      <c r="B84" s="20" t="s">
        <v>8</v>
      </c>
      <c r="C84" s="22">
        <v>2.8360159636709525</v>
      </c>
      <c r="D84" s="24">
        <v>36536.74090659379</v>
      </c>
      <c r="E84" s="24">
        <v>318.36828881313591</v>
      </c>
      <c r="F84" s="24">
        <v>79584.477476838554</v>
      </c>
      <c r="G84" s="1">
        <v>83</v>
      </c>
      <c r="H84" s="1" t="str">
        <f t="shared" si="5"/>
        <v>Neurosurgery</v>
      </c>
      <c r="I84" s="25">
        <f t="shared" si="6"/>
        <v>43047.736570244764</v>
      </c>
      <c r="J84" s="26">
        <f t="shared" si="7"/>
        <v>0.54090619094374193</v>
      </c>
      <c r="K84" s="15">
        <f t="shared" si="8"/>
        <v>3</v>
      </c>
      <c r="L84" s="1" t="str">
        <f t="shared" si="9"/>
        <v>1. Low</v>
      </c>
    </row>
    <row r="85" spans="1:12" x14ac:dyDescent="0.25">
      <c r="A85">
        <v>84</v>
      </c>
      <c r="B85" s="20" t="s">
        <v>8</v>
      </c>
      <c r="C85" s="22">
        <v>2.7247289490084921</v>
      </c>
      <c r="D85" s="24">
        <v>33901.430356433098</v>
      </c>
      <c r="E85" s="24">
        <v>387.54031592307945</v>
      </c>
      <c r="F85" s="24">
        <v>82091.613503679313</v>
      </c>
      <c r="G85" s="1">
        <v>84</v>
      </c>
      <c r="H85" s="1" t="str">
        <f t="shared" si="5"/>
        <v>Neurosurgery</v>
      </c>
      <c r="I85" s="25">
        <f t="shared" si="6"/>
        <v>48190.183147246215</v>
      </c>
      <c r="J85" s="26">
        <f t="shared" si="7"/>
        <v>0.5870293089693791</v>
      </c>
      <c r="K85" s="15">
        <f t="shared" si="8"/>
        <v>3</v>
      </c>
      <c r="L85" s="1" t="str">
        <f t="shared" si="9"/>
        <v>1. Low</v>
      </c>
    </row>
    <row r="86" spans="1:12" x14ac:dyDescent="0.25">
      <c r="A86">
        <v>85</v>
      </c>
      <c r="B86" s="20" t="s">
        <v>8</v>
      </c>
      <c r="C86" s="22">
        <v>3.4755868564475585</v>
      </c>
      <c r="D86" s="24">
        <v>39837.944757026198</v>
      </c>
      <c r="E86" s="24">
        <v>387.3674170077623</v>
      </c>
      <c r="F86" s="24">
        <v>84542.603962983674</v>
      </c>
      <c r="G86" s="1">
        <v>85</v>
      </c>
      <c r="H86" s="1" t="str">
        <f t="shared" si="5"/>
        <v>Neurosurgery</v>
      </c>
      <c r="I86" s="25">
        <f t="shared" si="6"/>
        <v>44704.659205957476</v>
      </c>
      <c r="J86" s="26">
        <f t="shared" si="7"/>
        <v>0.52878261504141821</v>
      </c>
      <c r="K86" s="15">
        <f t="shared" si="8"/>
        <v>3</v>
      </c>
      <c r="L86" s="1" t="str">
        <f t="shared" si="9"/>
        <v>1. Low</v>
      </c>
    </row>
    <row r="87" spans="1:12" x14ac:dyDescent="0.25">
      <c r="A87">
        <v>86</v>
      </c>
      <c r="B87" s="20" t="s">
        <v>9</v>
      </c>
      <c r="C87" s="22">
        <v>2.1380531818978392</v>
      </c>
      <c r="D87" s="24">
        <v>37596.803080742488</v>
      </c>
      <c r="E87" s="24">
        <v>386.28701084986426</v>
      </c>
      <c r="F87" s="24">
        <v>66757.888561097294</v>
      </c>
      <c r="G87" s="1">
        <v>86</v>
      </c>
      <c r="H87" s="1" t="str">
        <f t="shared" si="5"/>
        <v>Cardiology</v>
      </c>
      <c r="I87" s="25">
        <f t="shared" si="6"/>
        <v>29161.085480354806</v>
      </c>
      <c r="J87" s="26">
        <f t="shared" si="7"/>
        <v>0.43681857094186516</v>
      </c>
      <c r="K87" s="15">
        <f t="shared" si="8"/>
        <v>2</v>
      </c>
      <c r="L87" s="1" t="str">
        <f t="shared" si="9"/>
        <v>1. Low</v>
      </c>
    </row>
    <row r="88" spans="1:12" x14ac:dyDescent="0.25">
      <c r="A88">
        <v>87</v>
      </c>
      <c r="B88" s="20" t="s">
        <v>9</v>
      </c>
      <c r="C88" s="22">
        <v>2.0068061615961543</v>
      </c>
      <c r="D88" s="24">
        <v>36219.164416602951</v>
      </c>
      <c r="E88" s="24">
        <v>390.71827663850274</v>
      </c>
      <c r="F88" s="24">
        <v>56203.048015315777</v>
      </c>
      <c r="G88" s="1">
        <v>87</v>
      </c>
      <c r="H88" s="1" t="str">
        <f t="shared" si="5"/>
        <v>Cardiology</v>
      </c>
      <c r="I88" s="25">
        <f t="shared" si="6"/>
        <v>19983.883598712826</v>
      </c>
      <c r="J88" s="26">
        <f t="shared" si="7"/>
        <v>0.35556583324924046</v>
      </c>
      <c r="K88" s="15">
        <f t="shared" si="8"/>
        <v>2</v>
      </c>
      <c r="L88" s="1" t="str">
        <f t="shared" si="9"/>
        <v>1. Low</v>
      </c>
    </row>
    <row r="89" spans="1:12" x14ac:dyDescent="0.25">
      <c r="A89">
        <v>88</v>
      </c>
      <c r="B89" s="20" t="s">
        <v>9</v>
      </c>
      <c r="C89" s="22">
        <v>2.1978791551941983</v>
      </c>
      <c r="D89" s="24">
        <v>39502.950101174189</v>
      </c>
      <c r="E89" s="24">
        <v>398.41306090954157</v>
      </c>
      <c r="F89" s="24">
        <v>57917.897817741417</v>
      </c>
      <c r="G89" s="1">
        <v>88</v>
      </c>
      <c r="H89" s="1" t="str">
        <f t="shared" si="5"/>
        <v>Cardiology</v>
      </c>
      <c r="I89" s="25">
        <f t="shared" si="6"/>
        <v>18414.947716567229</v>
      </c>
      <c r="J89" s="26">
        <f t="shared" si="7"/>
        <v>0.31794917306073839</v>
      </c>
      <c r="K89" s="15">
        <f t="shared" si="8"/>
        <v>2</v>
      </c>
      <c r="L89" s="1" t="str">
        <f t="shared" si="9"/>
        <v>1. Low</v>
      </c>
    </row>
    <row r="90" spans="1:12" x14ac:dyDescent="0.25">
      <c r="A90">
        <v>89</v>
      </c>
      <c r="B90" s="20" t="s">
        <v>8</v>
      </c>
      <c r="C90" s="22">
        <v>3.3432158857625653</v>
      </c>
      <c r="D90" s="24">
        <v>39692.809967577712</v>
      </c>
      <c r="E90" s="24">
        <v>420.00449816587826</v>
      </c>
      <c r="F90" s="24">
        <v>71125.131853683066</v>
      </c>
      <c r="G90" s="1">
        <v>89</v>
      </c>
      <c r="H90" s="1" t="str">
        <f t="shared" si="5"/>
        <v>Neurosurgery</v>
      </c>
      <c r="I90" s="25">
        <f t="shared" si="6"/>
        <v>31432.321886105354</v>
      </c>
      <c r="J90" s="26">
        <f t="shared" si="7"/>
        <v>0.44192989266813848</v>
      </c>
      <c r="K90" s="15">
        <f t="shared" si="8"/>
        <v>3</v>
      </c>
      <c r="L90" s="1" t="str">
        <f t="shared" si="9"/>
        <v>1. Low</v>
      </c>
    </row>
    <row r="91" spans="1:12" x14ac:dyDescent="0.25">
      <c r="A91">
        <v>90</v>
      </c>
      <c r="B91" s="20" t="s">
        <v>9</v>
      </c>
      <c r="C91" s="22">
        <v>2.4619620697610411</v>
      </c>
      <c r="D91" s="24">
        <v>40205.105038868758</v>
      </c>
      <c r="E91" s="24">
        <v>409.0352105180973</v>
      </c>
      <c r="F91" s="24">
        <v>68827.943203928851</v>
      </c>
      <c r="G91" s="1">
        <v>90</v>
      </c>
      <c r="H91" s="1" t="str">
        <f t="shared" si="5"/>
        <v>Cardiology</v>
      </c>
      <c r="I91" s="25">
        <f t="shared" si="6"/>
        <v>28622.838165060093</v>
      </c>
      <c r="J91" s="26">
        <f t="shared" si="7"/>
        <v>0.41586072215254338</v>
      </c>
      <c r="K91" s="15">
        <f t="shared" si="8"/>
        <v>2</v>
      </c>
      <c r="L91" s="1" t="str">
        <f>IF(AND(K91&gt;=0,K91&lt;=3),"1. Low",IF(AND(K91&gt;=4,K91&lt;=7),"2. Medium",IF(AND(K91&gt;=8,K91&lt;=30),"3. High",IF(AND(K91&gt;=31),"4. Very High","5. Unknown"))))</f>
        <v>1. Low</v>
      </c>
    </row>
    <row r="92" spans="1:12" x14ac:dyDescent="0.25">
      <c r="A92">
        <v>91</v>
      </c>
      <c r="B92" s="20" t="s">
        <v>8</v>
      </c>
      <c r="C92" s="22">
        <v>2.3321433708660564</v>
      </c>
      <c r="D92" s="24">
        <v>31649.977974468406</v>
      </c>
      <c r="E92" s="24">
        <v>319.79233346374178</v>
      </c>
      <c r="F92" s="24">
        <v>67681.055813546933</v>
      </c>
      <c r="G92" s="1">
        <v>91</v>
      </c>
      <c r="H92" s="1" t="str">
        <f t="shared" si="5"/>
        <v>Neurosurgery</v>
      </c>
      <c r="I92" s="25">
        <f t="shared" si="6"/>
        <v>36031.077839078527</v>
      </c>
      <c r="J92" s="26">
        <f t="shared" si="7"/>
        <v>0.53236577659692186</v>
      </c>
      <c r="K92" s="15">
        <f t="shared" si="8"/>
        <v>2</v>
      </c>
      <c r="L92" s="1" t="str">
        <f t="shared" si="9"/>
        <v>1. Low</v>
      </c>
    </row>
    <row r="93" spans="1:12" x14ac:dyDescent="0.25">
      <c r="A93">
        <v>92</v>
      </c>
      <c r="B93" s="20" t="s">
        <v>9</v>
      </c>
      <c r="C93" s="22">
        <v>1.9039081521070254</v>
      </c>
      <c r="D93" s="24">
        <v>36890.275279400732</v>
      </c>
      <c r="E93" s="24">
        <v>402.51950593739986</v>
      </c>
      <c r="F93" s="24">
        <v>55277.552498072022</v>
      </c>
      <c r="G93" s="1">
        <v>92</v>
      </c>
      <c r="H93" s="1" t="str">
        <f t="shared" si="5"/>
        <v>Cardiology</v>
      </c>
      <c r="I93" s="25">
        <f t="shared" si="6"/>
        <v>18387.27721867129</v>
      </c>
      <c r="J93" s="26">
        <f t="shared" si="7"/>
        <v>0.33263551636647815</v>
      </c>
      <c r="K93" s="15">
        <f t="shared" si="8"/>
        <v>2</v>
      </c>
      <c r="L93" s="1" t="str">
        <f t="shared" si="9"/>
        <v>1. Low</v>
      </c>
    </row>
    <row r="94" spans="1:12" x14ac:dyDescent="0.25">
      <c r="A94">
        <v>93</v>
      </c>
      <c r="B94" s="20" t="s">
        <v>8</v>
      </c>
      <c r="C94" s="22">
        <v>2.7823404651027959</v>
      </c>
      <c r="D94" s="24">
        <v>35493.742977841655</v>
      </c>
      <c r="E94" s="24">
        <v>364.1613538633456</v>
      </c>
      <c r="F94" s="24">
        <v>64670.687996363886</v>
      </c>
      <c r="G94" s="1">
        <v>93</v>
      </c>
      <c r="H94" s="1" t="str">
        <f t="shared" si="5"/>
        <v>Neurosurgery</v>
      </c>
      <c r="I94" s="25">
        <f t="shared" si="6"/>
        <v>29176.94501852223</v>
      </c>
      <c r="J94" s="26">
        <f t="shared" si="7"/>
        <v>0.45116181569249281</v>
      </c>
      <c r="K94" s="15">
        <f t="shared" si="8"/>
        <v>3</v>
      </c>
      <c r="L94" s="1" t="str">
        <f t="shared" si="9"/>
        <v>1. Low</v>
      </c>
    </row>
    <row r="95" spans="1:12" x14ac:dyDescent="0.25">
      <c r="A95">
        <v>94</v>
      </c>
      <c r="B95" s="20" t="s">
        <v>8</v>
      </c>
      <c r="C95" s="22">
        <v>2.964830959833749</v>
      </c>
      <c r="D95" s="24">
        <v>42435.157156317589</v>
      </c>
      <c r="E95" s="24">
        <v>405.23281645557785</v>
      </c>
      <c r="F95" s="24">
        <v>61488.490917791496</v>
      </c>
      <c r="G95" s="1">
        <v>94</v>
      </c>
      <c r="H95" s="1" t="str">
        <f t="shared" si="5"/>
        <v>Neurosurgery</v>
      </c>
      <c r="I95" s="25">
        <f t="shared" si="6"/>
        <v>19053.333761473907</v>
      </c>
      <c r="J95" s="26">
        <f t="shared" si="7"/>
        <v>0.30986829367706742</v>
      </c>
      <c r="K95" s="15">
        <f t="shared" si="8"/>
        <v>3</v>
      </c>
      <c r="L95" s="1" t="str">
        <f t="shared" si="9"/>
        <v>1. Low</v>
      </c>
    </row>
    <row r="96" spans="1:12" x14ac:dyDescent="0.25">
      <c r="A96">
        <v>95</v>
      </c>
      <c r="B96" s="20" t="s">
        <v>9</v>
      </c>
      <c r="C96" s="22">
        <v>2.4794108330168028</v>
      </c>
      <c r="D96" s="24">
        <v>36611.722554367974</v>
      </c>
      <c r="E96" s="24">
        <v>406.70128162919247</v>
      </c>
      <c r="F96" s="24">
        <v>67898.904418930906</v>
      </c>
      <c r="G96" s="1">
        <v>95</v>
      </c>
      <c r="H96" s="1" t="str">
        <f t="shared" si="5"/>
        <v>Cardiology</v>
      </c>
      <c r="I96" s="25">
        <f t="shared" si="6"/>
        <v>31287.181864562932</v>
      </c>
      <c r="J96" s="26">
        <f t="shared" si="7"/>
        <v>0.46079067302063487</v>
      </c>
      <c r="K96" s="15">
        <f t="shared" si="8"/>
        <v>2</v>
      </c>
      <c r="L96" s="1" t="str">
        <f t="shared" si="9"/>
        <v>1. Low</v>
      </c>
    </row>
    <row r="97" spans="1:12" x14ac:dyDescent="0.25">
      <c r="A97">
        <v>96</v>
      </c>
      <c r="B97" s="20" t="s">
        <v>8</v>
      </c>
      <c r="C97" s="22">
        <v>3.3848372532819688</v>
      </c>
      <c r="D97" s="24">
        <v>45488.220949015071</v>
      </c>
      <c r="E97" s="24">
        <v>388.78736737793542</v>
      </c>
      <c r="F97" s="24">
        <v>55919.239263760748</v>
      </c>
      <c r="G97" s="1">
        <v>96</v>
      </c>
      <c r="H97" s="1" t="str">
        <f t="shared" si="5"/>
        <v>Neurosurgery</v>
      </c>
      <c r="I97" s="25">
        <f t="shared" si="6"/>
        <v>10431.018314745677</v>
      </c>
      <c r="J97" s="26">
        <f t="shared" si="7"/>
        <v>0.1865371999347932</v>
      </c>
      <c r="K97" s="15">
        <f t="shared" si="8"/>
        <v>3</v>
      </c>
      <c r="L97" s="1" t="str">
        <f t="shared" si="9"/>
        <v>1. Low</v>
      </c>
    </row>
    <row r="98" spans="1:12" x14ac:dyDescent="0.25">
      <c r="A98">
        <v>97</v>
      </c>
      <c r="B98" s="20" t="s">
        <v>8</v>
      </c>
      <c r="C98" s="22">
        <v>2.9802810860882913</v>
      </c>
      <c r="D98" s="24">
        <v>39362.244085593789</v>
      </c>
      <c r="E98" s="24">
        <v>372.76860706979346</v>
      </c>
      <c r="F98" s="24">
        <v>76272.21099256564</v>
      </c>
      <c r="G98" s="1">
        <v>97</v>
      </c>
      <c r="H98" s="1" t="str">
        <f t="shared" si="5"/>
        <v>Neurosurgery</v>
      </c>
      <c r="I98" s="25">
        <f t="shared" si="6"/>
        <v>36909.966906971851</v>
      </c>
      <c r="J98" s="26">
        <f t="shared" si="7"/>
        <v>0.48392417666467696</v>
      </c>
      <c r="K98" s="15">
        <f t="shared" si="8"/>
        <v>3</v>
      </c>
      <c r="L98" s="1" t="str">
        <f t="shared" si="9"/>
        <v>1. Low</v>
      </c>
    </row>
    <row r="99" spans="1:12" x14ac:dyDescent="0.25">
      <c r="A99">
        <v>98</v>
      </c>
      <c r="B99" s="20" t="s">
        <v>9</v>
      </c>
      <c r="C99" s="22">
        <v>2.016164897745675</v>
      </c>
      <c r="D99" s="24">
        <v>33167.398627340146</v>
      </c>
      <c r="E99" s="24">
        <v>308.6923532992048</v>
      </c>
      <c r="F99" s="24">
        <v>84185.730197807978</v>
      </c>
      <c r="G99" s="1">
        <v>98</v>
      </c>
      <c r="H99" s="1" t="str">
        <f t="shared" si="5"/>
        <v>Cardiology</v>
      </c>
      <c r="I99" s="25">
        <f t="shared" si="6"/>
        <v>51018.331570467832</v>
      </c>
      <c r="J99" s="26">
        <f t="shared" si="7"/>
        <v>0.60602113268593161</v>
      </c>
      <c r="K99" s="15">
        <f t="shared" si="8"/>
        <v>2</v>
      </c>
      <c r="L99" s="1" t="str">
        <f t="shared" si="9"/>
        <v>1. Low</v>
      </c>
    </row>
    <row r="100" spans="1:12" x14ac:dyDescent="0.25">
      <c r="A100">
        <v>99</v>
      </c>
      <c r="B100" s="20" t="s">
        <v>9</v>
      </c>
      <c r="C100" s="22">
        <v>2.1189551024960958</v>
      </c>
      <c r="D100" s="24">
        <v>44301.890115529161</v>
      </c>
      <c r="E100" s="24">
        <v>384.00868143552032</v>
      </c>
      <c r="F100" s="24">
        <v>64600.725729413265</v>
      </c>
      <c r="G100" s="1">
        <v>99</v>
      </c>
      <c r="H100" s="1" t="str">
        <f t="shared" si="5"/>
        <v>Cardiology</v>
      </c>
      <c r="I100" s="25">
        <f t="shared" si="6"/>
        <v>20298.835613884105</v>
      </c>
      <c r="J100" s="26">
        <f t="shared" si="7"/>
        <v>0.31421993150522565</v>
      </c>
      <c r="K100" s="15">
        <f t="shared" si="8"/>
        <v>2</v>
      </c>
      <c r="L100" s="1" t="str">
        <f t="shared" si="9"/>
        <v>1. Low</v>
      </c>
    </row>
    <row r="101" spans="1:12" x14ac:dyDescent="0.25">
      <c r="A101">
        <v>100</v>
      </c>
      <c r="B101" s="20" t="s">
        <v>8</v>
      </c>
      <c r="C101" s="22">
        <v>2.5275184733207499</v>
      </c>
      <c r="D101" s="24">
        <v>40513.261754811385</v>
      </c>
      <c r="E101" s="24">
        <v>364.91568245922394</v>
      </c>
      <c r="F101" s="24">
        <v>63398.8263699073</v>
      </c>
      <c r="G101" s="1">
        <v>100</v>
      </c>
      <c r="H101" s="1" t="str">
        <f t="shared" si="5"/>
        <v>Neurosurgery</v>
      </c>
      <c r="I101" s="25">
        <f t="shared" si="6"/>
        <v>22885.564615095915</v>
      </c>
      <c r="J101" s="26">
        <f t="shared" si="7"/>
        <v>0.36097773295624774</v>
      </c>
      <c r="K101" s="15">
        <f t="shared" si="8"/>
        <v>3</v>
      </c>
      <c r="L101" s="1" t="str">
        <f t="shared" si="9"/>
        <v>1. Low</v>
      </c>
    </row>
    <row r="104" spans="1:12" ht="26.25" x14ac:dyDescent="0.25">
      <c r="A104" t="s">
        <v>36</v>
      </c>
      <c r="B104" s="18" t="s">
        <v>8</v>
      </c>
      <c r="F104" s="24" t="s">
        <v>39</v>
      </c>
      <c r="G104" s="1">
        <f>COUNTIF(B2:B101,"A")</f>
        <v>54</v>
      </c>
      <c r="I104" s="19" t="s">
        <v>3</v>
      </c>
      <c r="J104" s="19" t="s">
        <v>14</v>
      </c>
    </row>
    <row r="105" spans="1:12" x14ac:dyDescent="0.25">
      <c r="A105" t="s">
        <v>37</v>
      </c>
      <c r="B105" s="18" t="s">
        <v>41</v>
      </c>
      <c r="F105" s="24" t="s">
        <v>40</v>
      </c>
      <c r="G105" s="38">
        <f>COUNTIFS(B2:B101,"A",L2:L101,"1. Low")</f>
        <v>48</v>
      </c>
      <c r="I105" s="1" t="s">
        <v>8</v>
      </c>
    </row>
    <row r="106" spans="1:12" x14ac:dyDescent="0.25">
      <c r="A106" t="s">
        <v>38</v>
      </c>
      <c r="B106" s="18" t="s">
        <v>42</v>
      </c>
      <c r="G106" s="38">
        <f>COUNTIFS(B2:B101,"A",L2:L101,"1. Low")+COUNTIFS(B2:B101,"N",L2:L101,"2. Medium")</f>
        <v>48</v>
      </c>
      <c r="I106" s="20" t="s">
        <v>9</v>
      </c>
      <c r="J106" s="1" t="s">
        <v>18</v>
      </c>
    </row>
    <row r="107" spans="1:12" x14ac:dyDescent="0.25">
      <c r="G107" s="1" t="s">
        <v>33</v>
      </c>
    </row>
    <row r="108" spans="1:12" x14ac:dyDescent="0.25">
      <c r="I108" s="37">
        <f>DCOUNTA(Demo,A1,I104:J106)</f>
        <v>54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Dashboard</vt:lpstr>
      <vt:lpstr>Data</vt:lpstr>
      <vt:lpstr>Demo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Wong</dc:creator>
  <cp:lastModifiedBy>Satish</cp:lastModifiedBy>
  <cp:lastPrinted>2013-08-13T13:24:36Z</cp:lastPrinted>
  <dcterms:created xsi:type="dcterms:W3CDTF">2013-08-13T11:53:27Z</dcterms:created>
  <dcterms:modified xsi:type="dcterms:W3CDTF">2018-11-07T03:45:23Z</dcterms:modified>
</cp:coreProperties>
</file>